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esktop\"/>
    </mc:Choice>
  </mc:AlternateContent>
  <xr:revisionPtr revIDLastSave="0" documentId="13_ncr:1_{D662A3B8-01D6-4E87-AD44-090EC4039387}" xr6:coauthVersionLast="47" xr6:coauthVersionMax="47" xr10:uidLastSave="{00000000-0000-0000-0000-000000000000}"/>
  <bookViews>
    <workbookView xWindow="1320" yWindow="1215" windowWidth="19905" windowHeight="14745" xr2:uid="{74CB7E27-9F63-460E-926A-AA6192ED9D2B}"/>
  </bookViews>
  <sheets>
    <sheet name="13" sheetId="1" r:id="rId1"/>
    <sheet name="14" sheetId="2" r:id="rId2"/>
    <sheet name="15_SH" sheetId="3" r:id="rId3"/>
    <sheet name="15_UNSH" sheetId="4" r:id="rId4"/>
    <sheet name="16_SH" sheetId="5" r:id="rId5"/>
    <sheet name="16_UNSH" sheetId="6" r:id="rId6"/>
    <sheet name="17" sheetId="7" r:id="rId7"/>
    <sheet name="19" sheetId="8" r:id="rId8"/>
    <sheet name="21" sheetId="9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9" l="1"/>
  <c r="J26" i="9"/>
  <c r="I26" i="9"/>
  <c r="K25" i="9"/>
  <c r="J25" i="9"/>
  <c r="I25" i="9"/>
  <c r="L24" i="9"/>
  <c r="K24" i="9"/>
  <c r="J24" i="9"/>
  <c r="I24" i="9"/>
  <c r="M23" i="9"/>
  <c r="L23" i="9"/>
  <c r="K23" i="9"/>
  <c r="J23" i="9"/>
  <c r="I23" i="9"/>
  <c r="M22" i="9"/>
  <c r="L22" i="9"/>
  <c r="K22" i="9"/>
  <c r="J22" i="9"/>
  <c r="I22" i="9"/>
  <c r="M21" i="9"/>
  <c r="L21" i="9"/>
  <c r="K21" i="9"/>
  <c r="J21" i="9"/>
  <c r="I21" i="9"/>
  <c r="M20" i="9"/>
  <c r="L20" i="9"/>
  <c r="K20" i="9"/>
  <c r="J20" i="9"/>
  <c r="I20" i="9"/>
  <c r="M19" i="9"/>
  <c r="L19" i="9"/>
  <c r="K19" i="9"/>
  <c r="J19" i="9"/>
  <c r="I19" i="9"/>
  <c r="M18" i="9"/>
  <c r="L18" i="9"/>
  <c r="K18" i="9"/>
  <c r="J18" i="9"/>
  <c r="I18" i="9"/>
  <c r="M17" i="9"/>
  <c r="L17" i="9"/>
  <c r="K17" i="9"/>
  <c r="J17" i="9"/>
  <c r="I17" i="9"/>
  <c r="M16" i="9"/>
  <c r="L16" i="9"/>
  <c r="K16" i="9"/>
  <c r="J16" i="9"/>
  <c r="I16" i="9"/>
  <c r="M15" i="9"/>
  <c r="L15" i="9"/>
  <c r="K15" i="9"/>
  <c r="J15" i="9"/>
  <c r="I15" i="9"/>
  <c r="M14" i="9"/>
  <c r="L14" i="9"/>
  <c r="K14" i="9"/>
  <c r="J14" i="9"/>
  <c r="I14" i="9"/>
  <c r="M13" i="9"/>
  <c r="L13" i="9"/>
  <c r="K13" i="9"/>
  <c r="J13" i="9"/>
  <c r="I13" i="9"/>
  <c r="M12" i="9"/>
  <c r="L12" i="9"/>
  <c r="K12" i="9"/>
  <c r="J12" i="9"/>
  <c r="I12" i="9"/>
  <c r="M11" i="9"/>
  <c r="L11" i="9"/>
  <c r="K11" i="9"/>
  <c r="J11" i="9"/>
  <c r="I11" i="9"/>
  <c r="K26" i="8"/>
  <c r="J26" i="8"/>
  <c r="I26" i="8"/>
  <c r="K25" i="8"/>
  <c r="J25" i="8"/>
  <c r="I25" i="8"/>
  <c r="L24" i="8"/>
  <c r="K24" i="8"/>
  <c r="J24" i="8"/>
  <c r="I24" i="8"/>
  <c r="M23" i="8"/>
  <c r="L23" i="8"/>
  <c r="K23" i="8"/>
  <c r="J23" i="8"/>
  <c r="I23" i="8"/>
  <c r="M22" i="8"/>
  <c r="L22" i="8"/>
  <c r="K22" i="8"/>
  <c r="J22" i="8"/>
  <c r="I22" i="8"/>
  <c r="M21" i="8"/>
  <c r="L21" i="8"/>
  <c r="K21" i="8"/>
  <c r="J21" i="8"/>
  <c r="I21" i="8"/>
  <c r="M20" i="8"/>
  <c r="L20" i="8"/>
  <c r="K20" i="8"/>
  <c r="J20" i="8"/>
  <c r="I20" i="8"/>
  <c r="M19" i="8"/>
  <c r="L19" i="8"/>
  <c r="K19" i="8"/>
  <c r="J19" i="8"/>
  <c r="I19" i="8"/>
  <c r="M18" i="8"/>
  <c r="L18" i="8"/>
  <c r="K18" i="8"/>
  <c r="J18" i="8"/>
  <c r="I18" i="8"/>
  <c r="M17" i="8"/>
  <c r="L17" i="8"/>
  <c r="K17" i="8"/>
  <c r="J17" i="8"/>
  <c r="I17" i="8"/>
  <c r="M16" i="8"/>
  <c r="L16" i="8"/>
  <c r="K16" i="8"/>
  <c r="J16" i="8"/>
  <c r="I16" i="8"/>
  <c r="M15" i="8"/>
  <c r="L15" i="8"/>
  <c r="K15" i="8"/>
  <c r="J15" i="8"/>
  <c r="I15" i="8"/>
  <c r="M14" i="8"/>
  <c r="L14" i="8"/>
  <c r="K14" i="8"/>
  <c r="J14" i="8"/>
  <c r="I14" i="8"/>
  <c r="M13" i="8"/>
  <c r="L13" i="8"/>
  <c r="K13" i="8"/>
  <c r="J13" i="8"/>
  <c r="I13" i="8"/>
  <c r="M12" i="8"/>
  <c r="L12" i="8"/>
  <c r="K12" i="8"/>
  <c r="J12" i="8"/>
  <c r="I12" i="8"/>
  <c r="M11" i="8"/>
  <c r="L11" i="8"/>
  <c r="K11" i="8"/>
  <c r="J11" i="8"/>
  <c r="I11" i="8"/>
  <c r="K26" i="7"/>
  <c r="J26" i="7"/>
  <c r="I26" i="7"/>
  <c r="K25" i="7"/>
  <c r="J25" i="7"/>
  <c r="I25" i="7"/>
  <c r="L24" i="7"/>
  <c r="K24" i="7"/>
  <c r="J24" i="7"/>
  <c r="I24" i="7"/>
  <c r="M23" i="7"/>
  <c r="L23" i="7"/>
  <c r="K23" i="7"/>
  <c r="J23" i="7"/>
  <c r="I23" i="7"/>
  <c r="M22" i="7"/>
  <c r="L22" i="7"/>
  <c r="K22" i="7"/>
  <c r="J22" i="7"/>
  <c r="I22" i="7"/>
  <c r="M21" i="7"/>
  <c r="L21" i="7"/>
  <c r="K21" i="7"/>
  <c r="J21" i="7"/>
  <c r="I21" i="7"/>
  <c r="M20" i="7"/>
  <c r="L20" i="7"/>
  <c r="K20" i="7"/>
  <c r="J20" i="7"/>
  <c r="I20" i="7"/>
  <c r="M19" i="7"/>
  <c r="L19" i="7"/>
  <c r="K19" i="7"/>
  <c r="J19" i="7"/>
  <c r="I19" i="7"/>
  <c r="M18" i="7"/>
  <c r="L18" i="7"/>
  <c r="K18" i="7"/>
  <c r="J18" i="7"/>
  <c r="I18" i="7"/>
  <c r="M17" i="7"/>
  <c r="L17" i="7"/>
  <c r="K17" i="7"/>
  <c r="J17" i="7"/>
  <c r="I17" i="7"/>
  <c r="M16" i="7"/>
  <c r="L16" i="7"/>
  <c r="K16" i="7"/>
  <c r="J16" i="7"/>
  <c r="I16" i="7"/>
  <c r="M15" i="7"/>
  <c r="L15" i="7"/>
  <c r="K15" i="7"/>
  <c r="J15" i="7"/>
  <c r="I15" i="7"/>
  <c r="M14" i="7"/>
  <c r="L14" i="7"/>
  <c r="K14" i="7"/>
  <c r="J14" i="7"/>
  <c r="I14" i="7"/>
  <c r="M13" i="7"/>
  <c r="L13" i="7"/>
  <c r="K13" i="7"/>
  <c r="J13" i="7"/>
  <c r="I13" i="7"/>
  <c r="M12" i="7"/>
  <c r="L12" i="7"/>
  <c r="K12" i="7"/>
  <c r="J12" i="7"/>
  <c r="I12" i="7"/>
  <c r="M11" i="7"/>
  <c r="L11" i="7"/>
  <c r="K11" i="7"/>
  <c r="J11" i="7"/>
  <c r="I11" i="7"/>
  <c r="K26" i="6"/>
  <c r="J26" i="6"/>
  <c r="I26" i="6"/>
  <c r="K25" i="6"/>
  <c r="J25" i="6"/>
  <c r="I25" i="6"/>
  <c r="L24" i="6"/>
  <c r="K24" i="6"/>
  <c r="J24" i="6"/>
  <c r="I24" i="6"/>
  <c r="M23" i="6"/>
  <c r="L23" i="6"/>
  <c r="K23" i="6"/>
  <c r="J23" i="6"/>
  <c r="I23" i="6"/>
  <c r="M22" i="6"/>
  <c r="L22" i="6"/>
  <c r="K22" i="6"/>
  <c r="J22" i="6"/>
  <c r="I22" i="6"/>
  <c r="M21" i="6"/>
  <c r="L21" i="6"/>
  <c r="K21" i="6"/>
  <c r="J21" i="6"/>
  <c r="I21" i="6"/>
  <c r="M20" i="6"/>
  <c r="L20" i="6"/>
  <c r="K20" i="6"/>
  <c r="J20" i="6"/>
  <c r="I20" i="6"/>
  <c r="M19" i="6"/>
  <c r="L19" i="6"/>
  <c r="K19" i="6"/>
  <c r="J19" i="6"/>
  <c r="I19" i="6"/>
  <c r="M18" i="6"/>
  <c r="L18" i="6"/>
  <c r="K18" i="6"/>
  <c r="J18" i="6"/>
  <c r="I18" i="6"/>
  <c r="M17" i="6"/>
  <c r="L17" i="6"/>
  <c r="K17" i="6"/>
  <c r="J17" i="6"/>
  <c r="I17" i="6"/>
  <c r="M16" i="6"/>
  <c r="L16" i="6"/>
  <c r="K16" i="6"/>
  <c r="J16" i="6"/>
  <c r="I16" i="6"/>
  <c r="M15" i="6"/>
  <c r="L15" i="6"/>
  <c r="K15" i="6"/>
  <c r="J15" i="6"/>
  <c r="I15" i="6"/>
  <c r="M14" i="6"/>
  <c r="L14" i="6"/>
  <c r="K14" i="6"/>
  <c r="J14" i="6"/>
  <c r="I14" i="6"/>
  <c r="M13" i="6"/>
  <c r="L13" i="6"/>
  <c r="K13" i="6"/>
  <c r="J13" i="6"/>
  <c r="I13" i="6"/>
  <c r="M12" i="6"/>
  <c r="L12" i="6"/>
  <c r="K12" i="6"/>
  <c r="J12" i="6"/>
  <c r="I12" i="6"/>
  <c r="M11" i="6"/>
  <c r="L11" i="6"/>
  <c r="K11" i="6"/>
  <c r="J11" i="6"/>
  <c r="I11" i="6"/>
  <c r="K26" i="5"/>
  <c r="J26" i="5"/>
  <c r="I26" i="5"/>
  <c r="K25" i="5"/>
  <c r="J25" i="5"/>
  <c r="I25" i="5"/>
  <c r="L24" i="5"/>
  <c r="K24" i="5"/>
  <c r="J24" i="5"/>
  <c r="I24" i="5"/>
  <c r="M23" i="5"/>
  <c r="L23" i="5"/>
  <c r="K23" i="5"/>
  <c r="J23" i="5"/>
  <c r="I23" i="5"/>
  <c r="M22" i="5"/>
  <c r="L22" i="5"/>
  <c r="K22" i="5"/>
  <c r="J22" i="5"/>
  <c r="I22" i="5"/>
  <c r="M21" i="5"/>
  <c r="L21" i="5"/>
  <c r="K21" i="5"/>
  <c r="J21" i="5"/>
  <c r="I21" i="5"/>
  <c r="M20" i="5"/>
  <c r="L20" i="5"/>
  <c r="K20" i="5"/>
  <c r="J20" i="5"/>
  <c r="I20" i="5"/>
  <c r="M19" i="5"/>
  <c r="L19" i="5"/>
  <c r="K19" i="5"/>
  <c r="J19" i="5"/>
  <c r="I19" i="5"/>
  <c r="M18" i="5"/>
  <c r="L18" i="5"/>
  <c r="K18" i="5"/>
  <c r="J18" i="5"/>
  <c r="I18" i="5"/>
  <c r="M17" i="5"/>
  <c r="L17" i="5"/>
  <c r="K17" i="5"/>
  <c r="J17" i="5"/>
  <c r="I17" i="5"/>
  <c r="M16" i="5"/>
  <c r="L16" i="5"/>
  <c r="K16" i="5"/>
  <c r="J16" i="5"/>
  <c r="I16" i="5"/>
  <c r="M15" i="5"/>
  <c r="L15" i="5"/>
  <c r="K15" i="5"/>
  <c r="J15" i="5"/>
  <c r="I15" i="5"/>
  <c r="M14" i="5"/>
  <c r="L14" i="5"/>
  <c r="K14" i="5"/>
  <c r="J14" i="5"/>
  <c r="I14" i="5"/>
  <c r="M13" i="5"/>
  <c r="L13" i="5"/>
  <c r="K13" i="5"/>
  <c r="J13" i="5"/>
  <c r="I13" i="5"/>
  <c r="M12" i="5"/>
  <c r="L12" i="5"/>
  <c r="K12" i="5"/>
  <c r="J12" i="5"/>
  <c r="I12" i="5"/>
  <c r="M11" i="5"/>
  <c r="L11" i="5"/>
  <c r="K11" i="5"/>
  <c r="J11" i="5"/>
  <c r="I11" i="5"/>
  <c r="K26" i="4"/>
  <c r="J26" i="4"/>
  <c r="I26" i="4"/>
  <c r="K25" i="4"/>
  <c r="J25" i="4"/>
  <c r="I25" i="4"/>
  <c r="L24" i="4"/>
  <c r="K24" i="4"/>
  <c r="J24" i="4"/>
  <c r="I24" i="4"/>
  <c r="M23" i="4"/>
  <c r="L23" i="4"/>
  <c r="K23" i="4"/>
  <c r="J23" i="4"/>
  <c r="I23" i="4"/>
  <c r="M22" i="4"/>
  <c r="L22" i="4"/>
  <c r="K22" i="4"/>
  <c r="J22" i="4"/>
  <c r="I22" i="4"/>
  <c r="M21" i="4"/>
  <c r="L21" i="4"/>
  <c r="K21" i="4"/>
  <c r="J21" i="4"/>
  <c r="I21" i="4"/>
  <c r="M20" i="4"/>
  <c r="L20" i="4"/>
  <c r="K20" i="4"/>
  <c r="J20" i="4"/>
  <c r="I20" i="4"/>
  <c r="M19" i="4"/>
  <c r="L19" i="4"/>
  <c r="K19" i="4"/>
  <c r="J19" i="4"/>
  <c r="I19" i="4"/>
  <c r="M18" i="4"/>
  <c r="L18" i="4"/>
  <c r="K18" i="4"/>
  <c r="J18" i="4"/>
  <c r="I18" i="4"/>
  <c r="M17" i="4"/>
  <c r="L17" i="4"/>
  <c r="K17" i="4"/>
  <c r="J17" i="4"/>
  <c r="I17" i="4"/>
  <c r="M16" i="4"/>
  <c r="L16" i="4"/>
  <c r="K16" i="4"/>
  <c r="J16" i="4"/>
  <c r="I16" i="4"/>
  <c r="M15" i="4"/>
  <c r="L15" i="4"/>
  <c r="K15" i="4"/>
  <c r="J15" i="4"/>
  <c r="I15" i="4"/>
  <c r="M14" i="4"/>
  <c r="L14" i="4"/>
  <c r="K14" i="4"/>
  <c r="J14" i="4"/>
  <c r="I14" i="4"/>
  <c r="M13" i="4"/>
  <c r="L13" i="4"/>
  <c r="K13" i="4"/>
  <c r="J13" i="4"/>
  <c r="I13" i="4"/>
  <c r="M12" i="4"/>
  <c r="L12" i="4"/>
  <c r="K12" i="4"/>
  <c r="J12" i="4"/>
  <c r="I12" i="4"/>
  <c r="M11" i="4"/>
  <c r="L11" i="4"/>
  <c r="K11" i="4"/>
  <c r="J11" i="4"/>
  <c r="I11" i="4"/>
  <c r="K26" i="3"/>
  <c r="J26" i="3"/>
  <c r="I26" i="3"/>
  <c r="K25" i="3"/>
  <c r="J25" i="3"/>
  <c r="I25" i="3"/>
  <c r="L24" i="3"/>
  <c r="K24" i="3"/>
  <c r="J24" i="3"/>
  <c r="I24" i="3"/>
  <c r="M23" i="3"/>
  <c r="L23" i="3"/>
  <c r="K23" i="3"/>
  <c r="J23" i="3"/>
  <c r="I23" i="3"/>
  <c r="M22" i="3"/>
  <c r="L22" i="3"/>
  <c r="K22" i="3"/>
  <c r="J22" i="3"/>
  <c r="I22" i="3"/>
  <c r="M21" i="3"/>
  <c r="L21" i="3"/>
  <c r="K21" i="3"/>
  <c r="J21" i="3"/>
  <c r="I21" i="3"/>
  <c r="M20" i="3"/>
  <c r="L20" i="3"/>
  <c r="K20" i="3"/>
  <c r="J20" i="3"/>
  <c r="I20" i="3"/>
  <c r="M19" i="3"/>
  <c r="L19" i="3"/>
  <c r="K19" i="3"/>
  <c r="J19" i="3"/>
  <c r="I19" i="3"/>
  <c r="M18" i="3"/>
  <c r="L18" i="3"/>
  <c r="K18" i="3"/>
  <c r="J18" i="3"/>
  <c r="I18" i="3"/>
  <c r="M17" i="3"/>
  <c r="L17" i="3"/>
  <c r="K17" i="3"/>
  <c r="J17" i="3"/>
  <c r="I17" i="3"/>
  <c r="M16" i="3"/>
  <c r="L16" i="3"/>
  <c r="K16" i="3"/>
  <c r="J16" i="3"/>
  <c r="I16" i="3"/>
  <c r="M15" i="3"/>
  <c r="L15" i="3"/>
  <c r="K15" i="3"/>
  <c r="J15" i="3"/>
  <c r="I15" i="3"/>
  <c r="M14" i="3"/>
  <c r="L14" i="3"/>
  <c r="K14" i="3"/>
  <c r="J14" i="3"/>
  <c r="I14" i="3"/>
  <c r="M13" i="3"/>
  <c r="L13" i="3"/>
  <c r="K13" i="3"/>
  <c r="J13" i="3"/>
  <c r="I13" i="3"/>
  <c r="M12" i="3"/>
  <c r="L12" i="3"/>
  <c r="K12" i="3"/>
  <c r="J12" i="3"/>
  <c r="I12" i="3"/>
  <c r="M11" i="3"/>
  <c r="L11" i="3"/>
  <c r="K11" i="3"/>
  <c r="J11" i="3"/>
  <c r="I11" i="3"/>
  <c r="K26" i="2"/>
  <c r="J26" i="2"/>
  <c r="I26" i="2"/>
  <c r="K25" i="2"/>
  <c r="J25" i="2"/>
  <c r="I25" i="2"/>
  <c r="L24" i="2"/>
  <c r="K24" i="2"/>
  <c r="J24" i="2"/>
  <c r="I24" i="2"/>
  <c r="M23" i="2"/>
  <c r="L23" i="2"/>
  <c r="K23" i="2"/>
  <c r="J23" i="2"/>
  <c r="I23" i="2"/>
  <c r="M22" i="2"/>
  <c r="L22" i="2"/>
  <c r="K22" i="2"/>
  <c r="J22" i="2"/>
  <c r="I22" i="2"/>
  <c r="M21" i="2"/>
  <c r="L21" i="2"/>
  <c r="K21" i="2"/>
  <c r="J21" i="2"/>
  <c r="I21" i="2"/>
  <c r="M20" i="2"/>
  <c r="L20" i="2"/>
  <c r="K20" i="2"/>
  <c r="J20" i="2"/>
  <c r="I20" i="2"/>
  <c r="M19" i="2"/>
  <c r="L19" i="2"/>
  <c r="K19" i="2"/>
  <c r="J19" i="2"/>
  <c r="I19" i="2"/>
  <c r="M18" i="2"/>
  <c r="L18" i="2"/>
  <c r="K18" i="2"/>
  <c r="J18" i="2"/>
  <c r="I18" i="2"/>
  <c r="M17" i="2"/>
  <c r="L17" i="2"/>
  <c r="K17" i="2"/>
  <c r="J17" i="2"/>
  <c r="I17" i="2"/>
  <c r="M16" i="2"/>
  <c r="L16" i="2"/>
  <c r="K16" i="2"/>
  <c r="J16" i="2"/>
  <c r="I16" i="2"/>
  <c r="M15" i="2"/>
  <c r="L15" i="2"/>
  <c r="K15" i="2"/>
  <c r="J15" i="2"/>
  <c r="I15" i="2"/>
  <c r="M14" i="2"/>
  <c r="L14" i="2"/>
  <c r="K14" i="2"/>
  <c r="J14" i="2"/>
  <c r="I14" i="2"/>
  <c r="M13" i="2"/>
  <c r="L13" i="2"/>
  <c r="K13" i="2"/>
  <c r="J13" i="2"/>
  <c r="I13" i="2"/>
  <c r="M12" i="2"/>
  <c r="L12" i="2"/>
  <c r="K12" i="2"/>
  <c r="J12" i="2"/>
  <c r="I12" i="2"/>
  <c r="M11" i="2"/>
  <c r="L11" i="2"/>
  <c r="K11" i="2"/>
  <c r="J11" i="2"/>
  <c r="I11" i="2"/>
  <c r="K26" i="1"/>
  <c r="J26" i="1"/>
  <c r="I26" i="1"/>
  <c r="K25" i="1"/>
  <c r="J25" i="1"/>
  <c r="I25" i="1"/>
  <c r="L24" i="1"/>
  <c r="K24" i="1"/>
  <c r="J24" i="1"/>
  <c r="I24" i="1"/>
  <c r="M23" i="1"/>
  <c r="L23" i="1"/>
  <c r="K23" i="1"/>
  <c r="J23" i="1"/>
  <c r="I23" i="1"/>
  <c r="M22" i="1"/>
  <c r="L22" i="1"/>
  <c r="K22" i="1"/>
  <c r="J22" i="1"/>
  <c r="I22" i="1"/>
  <c r="M21" i="1"/>
  <c r="L21" i="1"/>
  <c r="K21" i="1"/>
  <c r="J21" i="1"/>
  <c r="I21" i="1"/>
  <c r="M20" i="1"/>
  <c r="L20" i="1"/>
  <c r="K20" i="1"/>
  <c r="J20" i="1"/>
  <c r="I20" i="1"/>
  <c r="M19" i="1"/>
  <c r="L19" i="1"/>
  <c r="K19" i="1"/>
  <c r="J19" i="1"/>
  <c r="I19" i="1"/>
  <c r="M18" i="1"/>
  <c r="L18" i="1"/>
  <c r="K18" i="1"/>
  <c r="J18" i="1"/>
  <c r="I18" i="1"/>
  <c r="M17" i="1"/>
  <c r="L17" i="1"/>
  <c r="K17" i="1"/>
  <c r="J17" i="1"/>
  <c r="I17" i="1"/>
  <c r="M16" i="1"/>
  <c r="L16" i="1"/>
  <c r="K16" i="1"/>
  <c r="J16" i="1"/>
  <c r="I16" i="1"/>
  <c r="M15" i="1"/>
  <c r="L15" i="1"/>
  <c r="K15" i="1"/>
  <c r="J15" i="1"/>
  <c r="I15" i="1"/>
  <c r="M14" i="1"/>
  <c r="L14" i="1"/>
  <c r="K14" i="1"/>
  <c r="J14" i="1"/>
  <c r="I14" i="1"/>
  <c r="M13" i="1"/>
  <c r="L13" i="1"/>
  <c r="K13" i="1"/>
  <c r="J13" i="1"/>
  <c r="I13" i="1"/>
  <c r="M12" i="1"/>
  <c r="L12" i="1"/>
  <c r="K12" i="1"/>
  <c r="J12" i="1"/>
  <c r="I12" i="1"/>
  <c r="M11" i="1"/>
  <c r="L11" i="1"/>
  <c r="K11" i="1"/>
  <c r="J11" i="1"/>
  <c r="I11" i="1"/>
</calcChain>
</file>

<file path=xl/sharedStrings.xml><?xml version="1.0" encoding="utf-8"?>
<sst xmlns="http://schemas.openxmlformats.org/spreadsheetml/2006/main" count="3676" uniqueCount="248">
  <si>
    <t>Suspension line details</t>
  </si>
  <si>
    <t>Linked line check sheet</t>
  </si>
  <si>
    <t>LIN-10-200-41</t>
  </si>
  <si>
    <t>Freeride2_13 - 17/1/2023</t>
  </si>
  <si>
    <t>Name</t>
  </si>
  <si>
    <t>No.</t>
  </si>
  <si>
    <t>Sewn</t>
  </si>
  <si>
    <t>Adjusted</t>
  </si>
  <si>
    <t>Prod adj.</t>
  </si>
  <si>
    <t>Comment</t>
  </si>
  <si>
    <t>Corrected check lengths</t>
  </si>
  <si>
    <t>KRL</t>
  </si>
  <si>
    <t/>
  </si>
  <si>
    <t>A</t>
  </si>
  <si>
    <t>B</t>
  </si>
  <si>
    <t>C</t>
  </si>
  <si>
    <t>D</t>
  </si>
  <si>
    <t>K</t>
  </si>
  <si>
    <t>mark at 1010</t>
  </si>
  <si>
    <t>1</t>
  </si>
  <si>
    <t>2</t>
  </si>
  <si>
    <t>LIN-8001-050-BLUE</t>
  </si>
  <si>
    <t>3</t>
  </si>
  <si>
    <t>4</t>
  </si>
  <si>
    <t>A16</t>
  </si>
  <si>
    <t>5</t>
  </si>
  <si>
    <t>A10</t>
  </si>
  <si>
    <t>6</t>
  </si>
  <si>
    <t>A15</t>
  </si>
  <si>
    <t>7</t>
  </si>
  <si>
    <t>A11</t>
  </si>
  <si>
    <t>8</t>
  </si>
  <si>
    <t>A12</t>
  </si>
  <si>
    <t>9</t>
  </si>
  <si>
    <t>A13</t>
  </si>
  <si>
    <t>10</t>
  </si>
  <si>
    <t>A14</t>
  </si>
  <si>
    <t>11</t>
  </si>
  <si>
    <t>MSA</t>
  </si>
  <si>
    <t>12</t>
  </si>
  <si>
    <t>13</t>
  </si>
  <si>
    <t>LIN-8001-050-BLUE R</t>
  </si>
  <si>
    <t>14</t>
  </si>
  <si>
    <t>15</t>
  </si>
  <si>
    <t>AM6</t>
  </si>
  <si>
    <t>16</t>
  </si>
  <si>
    <t>LIN-8001-050-ORANGE</t>
  </si>
  <si>
    <t>B2</t>
  </si>
  <si>
    <t>B6</t>
  </si>
  <si>
    <t>C2, C6</t>
  </si>
  <si>
    <t>B10</t>
  </si>
  <si>
    <t>C10</t>
  </si>
  <si>
    <t>C7</t>
  </si>
  <si>
    <t>C5</t>
  </si>
  <si>
    <t>B7</t>
  </si>
  <si>
    <t>C8</t>
  </si>
  <si>
    <t>B16</t>
  </si>
  <si>
    <t>B8</t>
  </si>
  <si>
    <t>B11, B12, B9</t>
  </si>
  <si>
    <t>C11, C12</t>
  </si>
  <si>
    <t>C1</t>
  </si>
  <si>
    <t>B3, C9</t>
  </si>
  <si>
    <t>C3</t>
  </si>
  <si>
    <t>C4</t>
  </si>
  <si>
    <t>B13</t>
  </si>
  <si>
    <t>B14, C13</t>
  </si>
  <si>
    <t>B15</t>
  </si>
  <si>
    <t>C14</t>
  </si>
  <si>
    <t>C16, D10</t>
  </si>
  <si>
    <t>D12</t>
  </si>
  <si>
    <t>D11</t>
  </si>
  <si>
    <t>D14</t>
  </si>
  <si>
    <t>D13</t>
  </si>
  <si>
    <t>D6</t>
  </si>
  <si>
    <t>D7</t>
  </si>
  <si>
    <t>C15, D8</t>
  </si>
  <si>
    <t>D9</t>
  </si>
  <si>
    <t>D2</t>
  </si>
  <si>
    <t>D5</t>
  </si>
  <si>
    <t>K6</t>
  </si>
  <si>
    <t>D1</t>
  </si>
  <si>
    <t>D3</t>
  </si>
  <si>
    <t>K3</t>
  </si>
  <si>
    <t>D4</t>
  </si>
  <si>
    <t>K2</t>
  </si>
  <si>
    <t>K4</t>
  </si>
  <si>
    <t>K10</t>
  </si>
  <si>
    <t>K7</t>
  </si>
  <si>
    <t>K11</t>
  </si>
  <si>
    <t>K5</t>
  </si>
  <si>
    <t>K9</t>
  </si>
  <si>
    <t>K12</t>
  </si>
  <si>
    <t>K8</t>
  </si>
  <si>
    <t>MSB, MSC</t>
  </si>
  <si>
    <t>KMU6</t>
  </si>
  <si>
    <t>K13</t>
  </si>
  <si>
    <t>KMU5</t>
  </si>
  <si>
    <t>K1</t>
  </si>
  <si>
    <t>KMU4</t>
  </si>
  <si>
    <t>BMU2, CMU2, DMU2</t>
  </si>
  <si>
    <t>KMU3</t>
  </si>
  <si>
    <t>KMU2</t>
  </si>
  <si>
    <t>CMU1, DMU1</t>
  </si>
  <si>
    <t>KMU1</t>
  </si>
  <si>
    <t>BM6, CM6, DM6</t>
  </si>
  <si>
    <t>LIN-8001-070-BLUE</t>
  </si>
  <si>
    <t>A9</t>
  </si>
  <si>
    <t>LIN-8001-070-BLUE R</t>
  </si>
  <si>
    <t>AMU2</t>
  </si>
  <si>
    <t>LIN-8001-070-ORANGE</t>
  </si>
  <si>
    <t>B5</t>
  </si>
  <si>
    <t>B1</t>
  </si>
  <si>
    <t>B4</t>
  </si>
  <si>
    <t>CM5, DM5</t>
  </si>
  <si>
    <t>BMU1</t>
  </si>
  <si>
    <t>LIN-8001-070-ORANGE R</t>
  </si>
  <si>
    <t>CM4, DM4</t>
  </si>
  <si>
    <t>KML2</t>
  </si>
  <si>
    <t>CM3, DM3</t>
  </si>
  <si>
    <t>KML3</t>
  </si>
  <si>
    <t>DM2</t>
  </si>
  <si>
    <t>KML1</t>
  </si>
  <si>
    <t>DM1</t>
  </si>
  <si>
    <t>LIN-8001-090-BLUE</t>
  </si>
  <si>
    <t>A6</t>
  </si>
  <si>
    <t>A2</t>
  </si>
  <si>
    <t>A7</t>
  </si>
  <si>
    <t>A5</t>
  </si>
  <si>
    <t>A8</t>
  </si>
  <si>
    <t>A1</t>
  </si>
  <si>
    <t>A3</t>
  </si>
  <si>
    <t>A4</t>
  </si>
  <si>
    <t>LIN-8001-090-ORANGE R</t>
  </si>
  <si>
    <t>CM2</t>
  </si>
  <si>
    <t>CM1</t>
  </si>
  <si>
    <t>LIN-8001-130-BLUE R</t>
  </si>
  <si>
    <t>AMU1</t>
  </si>
  <si>
    <t>LIN-8001-130-ORANGE</t>
  </si>
  <si>
    <t>BRU4</t>
  </si>
  <si>
    <t>LIN-8001-130-ORANGE R</t>
  </si>
  <si>
    <t>BM5</t>
  </si>
  <si>
    <t>BM4</t>
  </si>
  <si>
    <t>BM3</t>
  </si>
  <si>
    <t>BM2</t>
  </si>
  <si>
    <t>BM1</t>
  </si>
  <si>
    <t>LIN-8001-190-BLUE R</t>
  </si>
  <si>
    <t>AM5</t>
  </si>
  <si>
    <t>AM4</t>
  </si>
  <si>
    <t>AM3</t>
  </si>
  <si>
    <t>AM2</t>
  </si>
  <si>
    <t>AM1</t>
  </si>
  <si>
    <t>LIN-8001-190-ORANGE</t>
  </si>
  <si>
    <t>CR1, DR1</t>
  </si>
  <si>
    <t>Orange Sleeve</t>
  </si>
  <si>
    <t>CR2, DR2</t>
  </si>
  <si>
    <t>BR3</t>
  </si>
  <si>
    <t>CR3, DR3</t>
  </si>
  <si>
    <t>LIN-8001-230-BLUE</t>
  </si>
  <si>
    <t>AR3</t>
  </si>
  <si>
    <t>Blue Sleeve</t>
  </si>
  <si>
    <t>LIN-8001-230-ORANGE</t>
  </si>
  <si>
    <t>BR1</t>
  </si>
  <si>
    <t>BR2</t>
  </si>
  <si>
    <t>LIN-8001-280-BLUE</t>
  </si>
  <si>
    <t>AR1</t>
  </si>
  <si>
    <t>AR2</t>
  </si>
  <si>
    <t>LIN-DSL-140-RED</t>
  </si>
  <si>
    <t>BRL4</t>
  </si>
  <si>
    <t>KRU</t>
  </si>
  <si>
    <t>TIP STEERING</t>
  </si>
  <si>
    <t>10-200-040</t>
  </si>
  <si>
    <t>KTRL</t>
  </si>
  <si>
    <t>mark at 900</t>
  </si>
  <si>
    <t>LIN-8001-130</t>
  </si>
  <si>
    <t>KTRU</t>
  </si>
  <si>
    <t>LIN-8001-090</t>
  </si>
  <si>
    <t>KT1</t>
  </si>
  <si>
    <t>KT2</t>
  </si>
  <si>
    <t>Freeride2_14 - 17/1/2023</t>
  </si>
  <si>
    <t>mark at 1050</t>
  </si>
  <si>
    <t>B10, B2</t>
  </si>
  <si>
    <t>C6</t>
  </si>
  <si>
    <t>C2</t>
  </si>
  <si>
    <t>C5, C7</t>
  </si>
  <si>
    <t>B11</t>
  </si>
  <si>
    <t>B9</t>
  </si>
  <si>
    <t>C11</t>
  </si>
  <si>
    <t>C9</t>
  </si>
  <si>
    <t>B3</t>
  </si>
  <si>
    <t>B12</t>
  </si>
  <si>
    <t>C12, C3</t>
  </si>
  <si>
    <t>B14, B15, C13</t>
  </si>
  <si>
    <t>D11, D13</t>
  </si>
  <si>
    <t>D12, D6</t>
  </si>
  <si>
    <t>C15</t>
  </si>
  <si>
    <t>D8</t>
  </si>
  <si>
    <t>BMU2, CMU2, DMU2, KMU6</t>
  </si>
  <si>
    <t>Freeride2_15_SH - 17/1/2023</t>
  </si>
  <si>
    <t>mark at 1090</t>
  </si>
  <si>
    <t>LIN-6843-160-05</t>
  </si>
  <si>
    <t>LIN-6843-160-24</t>
  </si>
  <si>
    <t>LIN-6843-200-05</t>
  </si>
  <si>
    <t>LIN-6843-200-18</t>
  </si>
  <si>
    <t>LIN-7343-280-18</t>
  </si>
  <si>
    <t>B2, B6</t>
  </si>
  <si>
    <t>B16, C8</t>
  </si>
  <si>
    <t>B13, C12, C3</t>
  </si>
  <si>
    <t>B14</t>
  </si>
  <si>
    <t>B15, C13, C4</t>
  </si>
  <si>
    <t>C16</t>
  </si>
  <si>
    <t>D10</t>
  </si>
  <si>
    <t>CM4, DM4, KML2</t>
  </si>
  <si>
    <t>A5, A7</t>
  </si>
  <si>
    <t>Freeride2_15_UNSH - 17/1/2023</t>
  </si>
  <si>
    <t>Freeride2_16_SH - 17/1/2023</t>
  </si>
  <si>
    <t>mark at 1120</t>
  </si>
  <si>
    <t>B10, C2, C6</t>
  </si>
  <si>
    <t>B11, B9</t>
  </si>
  <si>
    <t>C13, C4</t>
  </si>
  <si>
    <t>B15, C14</t>
  </si>
  <si>
    <t>D2, D9</t>
  </si>
  <si>
    <t>D3, K2</t>
  </si>
  <si>
    <t>K11, MSB, MSC</t>
  </si>
  <si>
    <t>Freeride2_16_UNSH - 17/1/2023</t>
  </si>
  <si>
    <t>Freeride2_17 - 17/1/2023</t>
  </si>
  <si>
    <t>mark at 1160</t>
  </si>
  <si>
    <t>B10, C6</t>
  </si>
  <si>
    <t>C13, C14</t>
  </si>
  <si>
    <t>D11, D12</t>
  </si>
  <si>
    <t>D7, D8</t>
  </si>
  <si>
    <t>BMU2, CMU2, DMU2, K11, KMU6</t>
  </si>
  <si>
    <t>A1, A8</t>
  </si>
  <si>
    <t>Freeride2_19 - 17/1/2023</t>
  </si>
  <si>
    <t>mark at 1230</t>
  </si>
  <si>
    <t>A11, A13</t>
  </si>
  <si>
    <t>B16, C7</t>
  </si>
  <si>
    <t>B8, C1</t>
  </si>
  <si>
    <t>C3, C9</t>
  </si>
  <si>
    <t>C12</t>
  </si>
  <si>
    <t>C15, D6</t>
  </si>
  <si>
    <t>K12, K9</t>
  </si>
  <si>
    <t>Freeride2_21 - 17/1/2023</t>
  </si>
  <si>
    <t>mark at 1290</t>
  </si>
  <si>
    <t>A11, A14</t>
  </si>
  <si>
    <t>B12, C11</t>
  </si>
  <si>
    <t>B13, C9</t>
  </si>
  <si>
    <t>C14, C4</t>
  </si>
  <si>
    <t>C13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</si>
</sst>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Calibri"/>
    </font>
    <font>
      <b/>
      <sz val="16"/>
      <color rgb="FF000000"/>
      <name val="Arial"/>
    </font>
    <font>
      <b/>
      <sz val="10"/>
      <color rgb="FF000000"/>
      <name val="Arial"/>
    </font>
    <font>
      <sz val="10"/>
      <color rgb="FF000000"/>
      <name val="Arial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>
      <alignment horizontal="left"/>
    </xf>
    <xf numFmtId="0" fontId="2" fillId="2" borderId="0">
      <alignment horizontal="left"/>
    </xf>
    <xf numFmtId="0" fontId="2" fillId="2" borderId="0">
      <alignment horizontal="left"/>
    </xf>
  </cellStyleXfs>
  <cellXfs count="9">
    <xf numFmtId="0" fontId="0" fillId="0" borderId="0" xfId="0"/>
    <xf numFmtId="0" fontId="1" fillId="2" borderId="0" xfId="1">
      <alignment horizontal="left"/>
    </xf>
    <xf numFmtId="0" fontId="2" fillId="2" borderId="0" xfId="2">
      <alignment horizontal="left"/>
    </xf>
    <xf numFmtId="0" fontId="2" fillId="2" borderId="0" xfId="3">
      <alignment horizontal="left"/>
    </xf>
    <xf numFmtId="0" fontId="3" fillId="2" borderId="0" xfId="3" applyFont="1">
      <alignment horizontal="left"/>
    </xf>
    <xf numFmtId="0" fontId="0" fillId="3" borderId="0" xfId="0" applyFill="1"/>
    <xf numFmtId="0" fontId="4" fillId="0" borderId="0" xfId="0" applyFont="1"/>
    <xf numFmtId="0" fontId="5" fillId="0" borderId="0" xfId="0" applyFont="1"/>
    <xf numFmtId="0" fontId="6" fillId="0" borderId="0" xfId="3" applyFont="1" applyFill="1">
      <alignment horizontal="left"/>
    </xf>
  </cellXfs>
  <cellStyles count="4">
    <cellStyle name="Header" xfId="3" xr:uid="{E1FDFB3B-5475-4403-8627-042069C030FB}"/>
    <cellStyle name="Normal" xfId="0" builtinId="0"/>
    <cellStyle name="Proto" xfId="2" xr:uid="{9384BD58-4C0C-460F-BCFE-A9E3A17F6C89}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75364-C112-4E7F-8111-E27D39C877AA}">
  <dimension ref="A1:M195"/>
  <sheetViews>
    <sheetView tabSelected="1" zoomScale="80" zoomScaleNormal="80" workbookViewId="0">
      <selection activeCell="C5" sqref="C5"/>
    </sheetView>
  </sheetViews>
  <sheetFormatPr defaultRowHeight="15" x14ac:dyDescent="0.25"/>
  <cols>
    <col min="1" max="1" width="36.85546875" customWidth="1"/>
  </cols>
  <sheetData>
    <row r="1" spans="1:13" ht="20.25" x14ac:dyDescent="0.3">
      <c r="A1" s="1" t="s">
        <v>0</v>
      </c>
    </row>
    <row r="2" spans="1:13" x14ac:dyDescent="0.25">
      <c r="A2" s="2" t="s">
        <v>3</v>
      </c>
      <c r="B2" s="2"/>
    </row>
    <row r="3" spans="1:13" x14ac:dyDescent="0.25">
      <c r="A3" s="2"/>
      <c r="B3" s="2"/>
    </row>
    <row r="4" spans="1:13" x14ac:dyDescent="0.25">
      <c r="A4" s="3"/>
    </row>
    <row r="5" spans="1:13" x14ac:dyDescent="0.25">
      <c r="A5" s="3"/>
    </row>
    <row r="6" spans="1:13" x14ac:dyDescent="0.25">
      <c r="A6" s="3"/>
    </row>
    <row r="7" spans="1:13" ht="20.25" x14ac:dyDescent="0.3">
      <c r="H7" s="1" t="s">
        <v>1</v>
      </c>
    </row>
    <row r="8" spans="1:13" x14ac:dyDescent="0.25">
      <c r="A8" s="3" t="s">
        <v>2</v>
      </c>
      <c r="H8" s="2" t="s">
        <v>3</v>
      </c>
    </row>
    <row r="9" spans="1:13" x14ac:dyDescent="0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H9" s="3" t="s">
        <v>10</v>
      </c>
    </row>
    <row r="10" spans="1:13" x14ac:dyDescent="0.25">
      <c r="A10" t="s">
        <v>11</v>
      </c>
      <c r="B10">
        <v>2</v>
      </c>
      <c r="C10">
        <v>1260</v>
      </c>
      <c r="F10" t="s">
        <v>12</v>
      </c>
      <c r="H10" s="3" t="s">
        <v>12</v>
      </c>
      <c r="I10" s="3" t="s">
        <v>13</v>
      </c>
      <c r="J10" s="3" t="s">
        <v>14</v>
      </c>
      <c r="K10" s="3" t="s">
        <v>15</v>
      </c>
      <c r="L10" s="3" t="s">
        <v>16</v>
      </c>
      <c r="M10" s="3" t="s">
        <v>17</v>
      </c>
    </row>
    <row r="11" spans="1:13" x14ac:dyDescent="0.25">
      <c r="A11" s="4" t="s">
        <v>18</v>
      </c>
      <c r="H11" t="s">
        <v>19</v>
      </c>
      <c r="I11">
        <f>2296+1717+278+(-16+0+0)</f>
        <v>4275</v>
      </c>
      <c r="J11">
        <f>2300+1717+241+(-11+0+0)</f>
        <v>4247</v>
      </c>
      <c r="K11">
        <f>2344+1717+245+(-5+0+0)</f>
        <v>4301</v>
      </c>
      <c r="L11">
        <f>2344+1717+351+(-1+0+0)</f>
        <v>4411</v>
      </c>
      <c r="M11">
        <f>1011+1099+1676+745+514+(-13+0+0+0+0)</f>
        <v>5032</v>
      </c>
    </row>
    <row r="12" spans="1:13" x14ac:dyDescent="0.25">
      <c r="A12" s="4"/>
      <c r="H12" t="s">
        <v>20</v>
      </c>
      <c r="I12">
        <f>2296+1717+243+(-16+0+0)</f>
        <v>4240</v>
      </c>
      <c r="J12">
        <f>2300+1717+206+(-11+0+0)</f>
        <v>4212</v>
      </c>
      <c r="K12">
        <f>2344+1717+209+(-5+0+0)</f>
        <v>4265</v>
      </c>
      <c r="L12">
        <f>2344+1717+317+(-1+0+0)</f>
        <v>4377</v>
      </c>
      <c r="M12">
        <f>1011+1099+1676+745+360+(-13+0+0+0+0)</f>
        <v>4878</v>
      </c>
    </row>
    <row r="13" spans="1:13" x14ac:dyDescent="0.25">
      <c r="A13" s="3" t="s">
        <v>21</v>
      </c>
      <c r="H13" t="s">
        <v>22</v>
      </c>
      <c r="I13">
        <f>2296+1636+282+(-16+0+0)</f>
        <v>4198</v>
      </c>
      <c r="J13">
        <f>2300+1636+247+(-11+0+0)</f>
        <v>4172</v>
      </c>
      <c r="K13">
        <f>2344+1636+250+(-5+0+0)</f>
        <v>4225</v>
      </c>
      <c r="L13">
        <f>2344+1636+355+(-1+0+0)</f>
        <v>4334</v>
      </c>
      <c r="M13">
        <f>1011+1099+1676+688+356+(-13+0+0+0+0)</f>
        <v>4817</v>
      </c>
    </row>
    <row r="14" spans="1:13" x14ac:dyDescent="0.25">
      <c r="A14" s="3" t="s">
        <v>4</v>
      </c>
      <c r="B14" s="3" t="s">
        <v>5</v>
      </c>
      <c r="C14" s="3" t="s">
        <v>6</v>
      </c>
      <c r="D14" s="3" t="s">
        <v>7</v>
      </c>
      <c r="E14" s="3" t="s">
        <v>8</v>
      </c>
      <c r="F14" s="3" t="s">
        <v>9</v>
      </c>
      <c r="H14" t="s">
        <v>23</v>
      </c>
      <c r="I14">
        <f>2296+1636+285+(-16+0+0)</f>
        <v>4201</v>
      </c>
      <c r="J14">
        <f>2300+1636+250+(-11+0+0)</f>
        <v>4175</v>
      </c>
      <c r="K14">
        <f>2344+1636+253+(-5+0+0)</f>
        <v>4228</v>
      </c>
      <c r="L14">
        <f>2344+1636+357+(-1+0+0)</f>
        <v>4336</v>
      </c>
      <c r="M14">
        <f>1011+1099+1676+688+367+(-13+0+0+0+0)</f>
        <v>4828</v>
      </c>
    </row>
    <row r="15" spans="1:13" x14ac:dyDescent="0.25">
      <c r="A15" t="s">
        <v>24</v>
      </c>
      <c r="B15">
        <v>2</v>
      </c>
      <c r="C15">
        <v>238</v>
      </c>
      <c r="F15" t="s">
        <v>12</v>
      </c>
      <c r="H15" t="s">
        <v>25</v>
      </c>
      <c r="I15">
        <f>2366+1555+256+(-16+0+0)</f>
        <v>4161</v>
      </c>
      <c r="J15">
        <f>2370+1555+226+(-11+0+0)</f>
        <v>4140</v>
      </c>
      <c r="K15">
        <f>2414+1555+228+(-1+0+0)</f>
        <v>4196</v>
      </c>
      <c r="L15">
        <f>2414+1555+326+(-1+0+0)</f>
        <v>4294</v>
      </c>
      <c r="M15">
        <f>1011+1099+1507+680+424+(-13+0+0+0+0)</f>
        <v>4708</v>
      </c>
    </row>
    <row r="16" spans="1:13" x14ac:dyDescent="0.25">
      <c r="A16" t="s">
        <v>26</v>
      </c>
      <c r="B16">
        <v>2</v>
      </c>
      <c r="C16">
        <v>246</v>
      </c>
      <c r="F16" t="s">
        <v>12</v>
      </c>
      <c r="H16" t="s">
        <v>27</v>
      </c>
      <c r="I16">
        <f>2366+1555+236+(-16+0+0)</f>
        <v>4141</v>
      </c>
      <c r="J16">
        <f>2370+1555+208+(-11+0+0)</f>
        <v>4122</v>
      </c>
      <c r="K16">
        <f>2414+1555+209+(-1+0+0)</f>
        <v>4177</v>
      </c>
      <c r="L16">
        <f>2414+1555+304+(-1+0+0)</f>
        <v>4272</v>
      </c>
      <c r="M16">
        <f>1011+1099+1507+680+341+(-13+0+0+0+0)</f>
        <v>4625</v>
      </c>
    </row>
    <row r="17" spans="1:13" x14ac:dyDescent="0.25">
      <c r="A17" t="s">
        <v>28</v>
      </c>
      <c r="B17">
        <v>2</v>
      </c>
      <c r="C17">
        <v>260</v>
      </c>
      <c r="F17" t="s">
        <v>12</v>
      </c>
      <c r="H17" t="s">
        <v>29</v>
      </c>
      <c r="I17">
        <f>2366+1506+255+(-16+0+0)</f>
        <v>4111</v>
      </c>
      <c r="J17">
        <f>2370+1506+231+(-11+0+0)</f>
        <v>4096</v>
      </c>
      <c r="K17">
        <f>2414+1506+227+(-1+0+0)</f>
        <v>4146</v>
      </c>
      <c r="L17">
        <f>2414+1506+312+(-1+0+0)</f>
        <v>4231</v>
      </c>
      <c r="M17">
        <f>1011+1099+1507+615+388+(-13+0+0+0+0)</f>
        <v>4607</v>
      </c>
    </row>
    <row r="18" spans="1:13" x14ac:dyDescent="0.25">
      <c r="A18" t="s">
        <v>30</v>
      </c>
      <c r="B18">
        <v>2</v>
      </c>
      <c r="C18">
        <v>274</v>
      </c>
      <c r="F18" t="s">
        <v>12</v>
      </c>
      <c r="H18" t="s">
        <v>31</v>
      </c>
      <c r="I18">
        <f>2366+1506+262+(-16+0+0)</f>
        <v>4118</v>
      </c>
      <c r="J18">
        <f>2370+1506+237+(-11+0+0)</f>
        <v>4102</v>
      </c>
      <c r="K18">
        <f>2414+1506+232+(-1+0+0)</f>
        <v>4151</v>
      </c>
      <c r="L18">
        <f>2414+1506+313+(-1+0+0)</f>
        <v>4232</v>
      </c>
      <c r="M18">
        <f>1011+1099+1507+615+450+(-13+0+0+0+0)</f>
        <v>4669</v>
      </c>
    </row>
    <row r="19" spans="1:13" x14ac:dyDescent="0.25">
      <c r="A19" t="s">
        <v>32</v>
      </c>
      <c r="B19">
        <v>2</v>
      </c>
      <c r="C19">
        <v>275</v>
      </c>
      <c r="F19" t="s">
        <v>12</v>
      </c>
      <c r="H19" t="s">
        <v>33</v>
      </c>
      <c r="I19">
        <f>2610+480+743+277+(-24+0+0+0)</f>
        <v>4086</v>
      </c>
      <c r="J19">
        <f>2610+480+743+242+(-10+0+0+0)</f>
        <v>4065</v>
      </c>
      <c r="K19">
        <f>2634+480+743+247+(1+0+0+0)</f>
        <v>4105</v>
      </c>
      <c r="L19">
        <f>2634+480+743+314+(1+0+0+0)</f>
        <v>4172</v>
      </c>
      <c r="M19">
        <f>1011+1099+1612+510+433+(-13+0+0+0+0)</f>
        <v>4652</v>
      </c>
    </row>
    <row r="20" spans="1:13" x14ac:dyDescent="0.25">
      <c r="A20" t="s">
        <v>34</v>
      </c>
      <c r="B20">
        <v>2</v>
      </c>
      <c r="C20">
        <v>283</v>
      </c>
      <c r="F20" t="s">
        <v>12</v>
      </c>
      <c r="H20" t="s">
        <v>35</v>
      </c>
      <c r="I20">
        <f>2610+480+743+246+(-24+0+0+0)</f>
        <v>4055</v>
      </c>
      <c r="J20">
        <f>2610+480+743+211+(-10+0+0+0)</f>
        <v>4034</v>
      </c>
      <c r="K20">
        <f>2634+480+743+216+(1+0+0+0)</f>
        <v>4074</v>
      </c>
      <c r="L20">
        <f>2634+480+743+279+(1+0+0+0)</f>
        <v>4137</v>
      </c>
      <c r="M20">
        <f>1011+1099+1612+510+378+(-13+0+0+0+0)</f>
        <v>4597</v>
      </c>
    </row>
    <row r="21" spans="1:13" x14ac:dyDescent="0.25">
      <c r="A21" t="s">
        <v>36</v>
      </c>
      <c r="B21">
        <v>2</v>
      </c>
      <c r="C21">
        <v>288</v>
      </c>
      <c r="F21" t="s">
        <v>12</v>
      </c>
      <c r="H21" t="s">
        <v>37</v>
      </c>
      <c r="I21">
        <f>2610+480+670+274+(-24+0+5+0)</f>
        <v>4015</v>
      </c>
      <c r="J21">
        <f>2610+480+670+242+(-10+0+0+0)</f>
        <v>3992</v>
      </c>
      <c r="K21">
        <f>2634+480+670+244+(1+0+0+0)</f>
        <v>4029</v>
      </c>
      <c r="L21">
        <f>2634+480+670+299+(1+0+0+0)</f>
        <v>4084</v>
      </c>
      <c r="M21">
        <f>1011+1099+1612+470+421+(-13+0+0+0+0)</f>
        <v>4600</v>
      </c>
    </row>
    <row r="22" spans="1:13" x14ac:dyDescent="0.25">
      <c r="A22" t="s">
        <v>38</v>
      </c>
      <c r="B22">
        <v>2</v>
      </c>
      <c r="C22">
        <v>454</v>
      </c>
      <c r="F22" t="s">
        <v>12</v>
      </c>
      <c r="H22" t="s">
        <v>39</v>
      </c>
      <c r="I22">
        <f>2610+480+670+275+(-24+0+5+0)</f>
        <v>4016</v>
      </c>
      <c r="J22">
        <f>2610+480+670+242+(-10+0+0+0)</f>
        <v>3992</v>
      </c>
      <c r="K22">
        <f>2634+480+670+244+(1+0+0+0)</f>
        <v>4029</v>
      </c>
      <c r="L22">
        <f>2634+480+670+293+(1+0+0+0)</f>
        <v>4078</v>
      </c>
      <c r="M22">
        <f>1011+1099+1612+470+440+(-13+0+0+0+0)</f>
        <v>4619</v>
      </c>
    </row>
    <row r="23" spans="1:13" x14ac:dyDescent="0.25">
      <c r="H23" t="s">
        <v>40</v>
      </c>
      <c r="I23">
        <f>2610+1110+283+(-24+17+0)</f>
        <v>3996</v>
      </c>
      <c r="J23">
        <f>2610+1110+258+(-10+6+0)</f>
        <v>3974</v>
      </c>
      <c r="K23">
        <f>2634+1110+261+(1+0+0)</f>
        <v>4006</v>
      </c>
      <c r="L23">
        <f>2634+1110+303+(1+0+0)</f>
        <v>4048</v>
      </c>
      <c r="M23">
        <f>1011+1099+1612+470+493+(-13+0+0+0+0)</f>
        <v>4672</v>
      </c>
    </row>
    <row r="24" spans="1:13" x14ac:dyDescent="0.25">
      <c r="A24" s="3" t="s">
        <v>41</v>
      </c>
      <c r="H24" t="s">
        <v>42</v>
      </c>
      <c r="I24">
        <f>2610+1110+288+(-24+17+0)</f>
        <v>4001</v>
      </c>
      <c r="J24">
        <f>2610+1110+261+(-10+6+0)</f>
        <v>3977</v>
      </c>
      <c r="K24">
        <f>2634+1110+263+(1+0+0)</f>
        <v>4008</v>
      </c>
      <c r="L24">
        <f>2634+1110+301+(1+0+0)</f>
        <v>4046</v>
      </c>
    </row>
    <row r="25" spans="1:13" x14ac:dyDescent="0.25">
      <c r="A25" s="3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9</v>
      </c>
      <c r="H25" t="s">
        <v>43</v>
      </c>
      <c r="I25">
        <f>823+2367+454+260+(-3+0+0+0)</f>
        <v>3901</v>
      </c>
      <c r="J25">
        <f>823+2367+454+262+(-3+0+0+0)</f>
        <v>3903</v>
      </c>
      <c r="K25">
        <f>823+2367+454+312+(-3+0+0+0)</f>
        <v>3953</v>
      </c>
    </row>
    <row r="26" spans="1:13" x14ac:dyDescent="0.25">
      <c r="A26" s="5" t="s">
        <v>44</v>
      </c>
      <c r="B26" s="5">
        <v>2</v>
      </c>
      <c r="C26" s="5">
        <v>1110</v>
      </c>
      <c r="F26" t="s">
        <v>12</v>
      </c>
      <c r="H26" t="s">
        <v>45</v>
      </c>
      <c r="I26">
        <f>823+2367+454+238+(-3+0+0+0)</f>
        <v>3879</v>
      </c>
      <c r="J26">
        <f>823+2367+454+236+(-3+0+0+0)</f>
        <v>3877</v>
      </c>
      <c r="K26">
        <f>823+2367+454+279+(-3+0+0+0)</f>
        <v>3920</v>
      </c>
    </row>
    <row r="28" spans="1:13" x14ac:dyDescent="0.25">
      <c r="A28" s="3" t="s">
        <v>46</v>
      </c>
    </row>
    <row r="29" spans="1:13" x14ac:dyDescent="0.25">
      <c r="A29" s="3" t="s">
        <v>4</v>
      </c>
      <c r="B29" s="3" t="s">
        <v>5</v>
      </c>
      <c r="C29" s="3" t="s">
        <v>6</v>
      </c>
      <c r="D29" s="3" t="s">
        <v>7</v>
      </c>
      <c r="E29" s="3" t="s">
        <v>8</v>
      </c>
      <c r="F29" s="3" t="s">
        <v>9</v>
      </c>
    </row>
    <row r="30" spans="1:13" x14ac:dyDescent="0.25">
      <c r="A30" t="s">
        <v>47</v>
      </c>
      <c r="B30">
        <v>2</v>
      </c>
      <c r="C30">
        <v>206</v>
      </c>
      <c r="F30" t="s">
        <v>12</v>
      </c>
    </row>
    <row r="31" spans="1:13" x14ac:dyDescent="0.25">
      <c r="A31" t="s">
        <v>48</v>
      </c>
      <c r="B31">
        <v>2</v>
      </c>
      <c r="C31">
        <v>208</v>
      </c>
      <c r="F31" t="s">
        <v>12</v>
      </c>
    </row>
    <row r="32" spans="1:13" x14ac:dyDescent="0.25">
      <c r="A32" t="s">
        <v>49</v>
      </c>
      <c r="B32">
        <v>4</v>
      </c>
      <c r="C32">
        <v>209</v>
      </c>
      <c r="F32" t="s">
        <v>12</v>
      </c>
    </row>
    <row r="33" spans="1:6" x14ac:dyDescent="0.25">
      <c r="A33" t="s">
        <v>50</v>
      </c>
      <c r="B33">
        <v>2</v>
      </c>
      <c r="C33">
        <v>211</v>
      </c>
      <c r="F33" t="s">
        <v>12</v>
      </c>
    </row>
    <row r="34" spans="1:6" x14ac:dyDescent="0.25">
      <c r="A34" t="s">
        <v>51</v>
      </c>
      <c r="B34">
        <v>2</v>
      </c>
      <c r="C34">
        <v>216</v>
      </c>
      <c r="F34" t="s">
        <v>12</v>
      </c>
    </row>
    <row r="35" spans="1:6" x14ac:dyDescent="0.25">
      <c r="A35" t="s">
        <v>52</v>
      </c>
      <c r="B35">
        <v>2</v>
      </c>
      <c r="C35">
        <v>227</v>
      </c>
      <c r="F35" t="s">
        <v>12</v>
      </c>
    </row>
    <row r="36" spans="1:6" x14ac:dyDescent="0.25">
      <c r="A36" t="s">
        <v>53</v>
      </c>
      <c r="B36">
        <v>2</v>
      </c>
      <c r="C36">
        <v>228</v>
      </c>
      <c r="F36" t="s">
        <v>12</v>
      </c>
    </row>
    <row r="37" spans="1:6" x14ac:dyDescent="0.25">
      <c r="A37" t="s">
        <v>54</v>
      </c>
      <c r="B37">
        <v>2</v>
      </c>
      <c r="C37">
        <v>231</v>
      </c>
      <c r="F37" t="s">
        <v>12</v>
      </c>
    </row>
    <row r="38" spans="1:6" x14ac:dyDescent="0.25">
      <c r="A38" t="s">
        <v>55</v>
      </c>
      <c r="B38">
        <v>2</v>
      </c>
      <c r="C38">
        <v>232</v>
      </c>
      <c r="F38" t="s">
        <v>12</v>
      </c>
    </row>
    <row r="39" spans="1:6" x14ac:dyDescent="0.25">
      <c r="A39" t="s">
        <v>56</v>
      </c>
      <c r="B39">
        <v>2</v>
      </c>
      <c r="C39">
        <v>236</v>
      </c>
      <c r="F39" t="s">
        <v>12</v>
      </c>
    </row>
    <row r="40" spans="1:6" x14ac:dyDescent="0.25">
      <c r="A40" t="s">
        <v>57</v>
      </c>
      <c r="B40">
        <v>2</v>
      </c>
      <c r="C40">
        <v>237</v>
      </c>
      <c r="F40" t="s">
        <v>12</v>
      </c>
    </row>
    <row r="41" spans="1:6" x14ac:dyDescent="0.25">
      <c r="A41" t="s">
        <v>58</v>
      </c>
      <c r="B41">
        <v>6</v>
      </c>
      <c r="C41">
        <v>242</v>
      </c>
      <c r="F41" t="s">
        <v>12</v>
      </c>
    </row>
    <row r="42" spans="1:6" x14ac:dyDescent="0.25">
      <c r="A42" t="s">
        <v>59</v>
      </c>
      <c r="B42">
        <v>4</v>
      </c>
      <c r="C42">
        <v>244</v>
      </c>
      <c r="F42" t="s">
        <v>12</v>
      </c>
    </row>
    <row r="43" spans="1:6" x14ac:dyDescent="0.25">
      <c r="A43" t="s">
        <v>60</v>
      </c>
      <c r="B43">
        <v>2</v>
      </c>
      <c r="C43">
        <v>245</v>
      </c>
      <c r="F43" t="s">
        <v>12</v>
      </c>
    </row>
    <row r="44" spans="1:6" x14ac:dyDescent="0.25">
      <c r="A44" t="s">
        <v>61</v>
      </c>
      <c r="B44">
        <v>4</v>
      </c>
      <c r="C44">
        <v>247</v>
      </c>
      <c r="F44" t="s">
        <v>12</v>
      </c>
    </row>
    <row r="45" spans="1:6" x14ac:dyDescent="0.25">
      <c r="A45" t="s">
        <v>62</v>
      </c>
      <c r="B45">
        <v>2</v>
      </c>
      <c r="C45">
        <v>250</v>
      </c>
      <c r="F45" t="s">
        <v>12</v>
      </c>
    </row>
    <row r="46" spans="1:6" x14ac:dyDescent="0.25">
      <c r="A46" t="s">
        <v>63</v>
      </c>
      <c r="B46">
        <v>2</v>
      </c>
      <c r="C46">
        <v>253</v>
      </c>
      <c r="F46" t="s">
        <v>12</v>
      </c>
    </row>
    <row r="47" spans="1:6" x14ac:dyDescent="0.25">
      <c r="A47" t="s">
        <v>64</v>
      </c>
      <c r="B47">
        <v>2</v>
      </c>
      <c r="C47">
        <v>258</v>
      </c>
      <c r="F47" t="s">
        <v>12</v>
      </c>
    </row>
    <row r="48" spans="1:6" x14ac:dyDescent="0.25">
      <c r="A48" t="s">
        <v>65</v>
      </c>
      <c r="B48">
        <v>4</v>
      </c>
      <c r="C48">
        <v>261</v>
      </c>
      <c r="F48" t="s">
        <v>12</v>
      </c>
    </row>
    <row r="49" spans="1:6" x14ac:dyDescent="0.25">
      <c r="A49" t="s">
        <v>66</v>
      </c>
      <c r="B49">
        <v>2</v>
      </c>
      <c r="C49">
        <v>262</v>
      </c>
      <c r="F49" t="s">
        <v>12</v>
      </c>
    </row>
    <row r="50" spans="1:6" x14ac:dyDescent="0.25">
      <c r="A50" t="s">
        <v>67</v>
      </c>
      <c r="B50">
        <v>2</v>
      </c>
      <c r="C50">
        <v>263</v>
      </c>
      <c r="F50" t="s">
        <v>12</v>
      </c>
    </row>
    <row r="51" spans="1:6" x14ac:dyDescent="0.25">
      <c r="A51" t="s">
        <v>68</v>
      </c>
      <c r="B51">
        <v>4</v>
      </c>
      <c r="C51">
        <v>279</v>
      </c>
      <c r="F51" t="s">
        <v>12</v>
      </c>
    </row>
    <row r="52" spans="1:6" x14ac:dyDescent="0.25">
      <c r="A52" t="s">
        <v>69</v>
      </c>
      <c r="B52">
        <v>2</v>
      </c>
      <c r="C52">
        <v>293</v>
      </c>
      <c r="F52" t="s">
        <v>12</v>
      </c>
    </row>
    <row r="53" spans="1:6" x14ac:dyDescent="0.25">
      <c r="A53" t="s">
        <v>70</v>
      </c>
      <c r="B53">
        <v>2</v>
      </c>
      <c r="C53">
        <v>299</v>
      </c>
      <c r="F53" t="s">
        <v>12</v>
      </c>
    </row>
    <row r="54" spans="1:6" x14ac:dyDescent="0.25">
      <c r="A54" t="s">
        <v>71</v>
      </c>
      <c r="B54">
        <v>2</v>
      </c>
      <c r="C54">
        <v>301</v>
      </c>
      <c r="F54" t="s">
        <v>12</v>
      </c>
    </row>
    <row r="55" spans="1:6" x14ac:dyDescent="0.25">
      <c r="A55" t="s">
        <v>72</v>
      </c>
      <c r="B55">
        <v>2</v>
      </c>
      <c r="C55">
        <v>303</v>
      </c>
      <c r="F55" t="s">
        <v>12</v>
      </c>
    </row>
    <row r="56" spans="1:6" x14ac:dyDescent="0.25">
      <c r="A56" t="s">
        <v>73</v>
      </c>
      <c r="B56">
        <v>2</v>
      </c>
      <c r="C56">
        <v>304</v>
      </c>
      <c r="F56" t="s">
        <v>12</v>
      </c>
    </row>
    <row r="57" spans="1:6" x14ac:dyDescent="0.25">
      <c r="A57" t="s">
        <v>74</v>
      </c>
      <c r="B57">
        <v>2</v>
      </c>
      <c r="C57">
        <v>312</v>
      </c>
      <c r="F57" t="s">
        <v>12</v>
      </c>
    </row>
    <row r="58" spans="1:6" x14ac:dyDescent="0.25">
      <c r="A58" t="s">
        <v>75</v>
      </c>
      <c r="B58">
        <v>4</v>
      </c>
      <c r="C58">
        <v>313</v>
      </c>
      <c r="F58" t="s">
        <v>12</v>
      </c>
    </row>
    <row r="59" spans="1:6" x14ac:dyDescent="0.25">
      <c r="A59" t="s">
        <v>76</v>
      </c>
      <c r="B59">
        <v>2</v>
      </c>
      <c r="C59">
        <v>315</v>
      </c>
      <c r="F59" t="s">
        <v>12</v>
      </c>
    </row>
    <row r="60" spans="1:6" x14ac:dyDescent="0.25">
      <c r="A60" t="s">
        <v>77</v>
      </c>
      <c r="B60">
        <v>2</v>
      </c>
      <c r="C60">
        <v>317</v>
      </c>
      <c r="F60" t="s">
        <v>12</v>
      </c>
    </row>
    <row r="61" spans="1:6" x14ac:dyDescent="0.25">
      <c r="A61" t="s">
        <v>78</v>
      </c>
      <c r="B61">
        <v>2</v>
      </c>
      <c r="C61">
        <v>325</v>
      </c>
      <c r="F61" t="s">
        <v>12</v>
      </c>
    </row>
    <row r="62" spans="1:6" x14ac:dyDescent="0.25">
      <c r="A62" t="s">
        <v>79</v>
      </c>
      <c r="B62">
        <v>2</v>
      </c>
      <c r="C62">
        <v>341</v>
      </c>
      <c r="F62" t="s">
        <v>12</v>
      </c>
    </row>
    <row r="63" spans="1:6" x14ac:dyDescent="0.25">
      <c r="A63" t="s">
        <v>80</v>
      </c>
      <c r="B63">
        <v>2</v>
      </c>
      <c r="C63">
        <v>351</v>
      </c>
      <c r="F63" t="s">
        <v>12</v>
      </c>
    </row>
    <row r="64" spans="1:6" x14ac:dyDescent="0.25">
      <c r="A64" t="s">
        <v>81</v>
      </c>
      <c r="B64">
        <v>2</v>
      </c>
      <c r="C64">
        <v>355</v>
      </c>
      <c r="F64" t="s">
        <v>12</v>
      </c>
    </row>
    <row r="65" spans="1:6" x14ac:dyDescent="0.25">
      <c r="A65" t="s">
        <v>82</v>
      </c>
      <c r="B65">
        <v>2</v>
      </c>
      <c r="C65">
        <v>356</v>
      </c>
      <c r="F65" t="s">
        <v>12</v>
      </c>
    </row>
    <row r="66" spans="1:6" x14ac:dyDescent="0.25">
      <c r="A66" t="s">
        <v>83</v>
      </c>
      <c r="B66">
        <v>2</v>
      </c>
      <c r="C66">
        <v>357</v>
      </c>
      <c r="F66" t="s">
        <v>12</v>
      </c>
    </row>
    <row r="67" spans="1:6" x14ac:dyDescent="0.25">
      <c r="A67" t="s">
        <v>84</v>
      </c>
      <c r="B67">
        <v>2</v>
      </c>
      <c r="C67">
        <v>360</v>
      </c>
      <c r="F67" t="s">
        <v>12</v>
      </c>
    </row>
    <row r="68" spans="1:6" x14ac:dyDescent="0.25">
      <c r="A68" t="s">
        <v>85</v>
      </c>
      <c r="B68">
        <v>2</v>
      </c>
      <c r="C68">
        <v>367</v>
      </c>
      <c r="F68" t="s">
        <v>12</v>
      </c>
    </row>
    <row r="69" spans="1:6" x14ac:dyDescent="0.25">
      <c r="A69" t="s">
        <v>86</v>
      </c>
      <c r="B69">
        <v>2</v>
      </c>
      <c r="C69">
        <v>378</v>
      </c>
      <c r="F69" t="s">
        <v>12</v>
      </c>
    </row>
    <row r="70" spans="1:6" x14ac:dyDescent="0.25">
      <c r="A70" t="s">
        <v>87</v>
      </c>
      <c r="B70">
        <v>2</v>
      </c>
      <c r="C70">
        <v>388</v>
      </c>
      <c r="F70" t="s">
        <v>12</v>
      </c>
    </row>
    <row r="71" spans="1:6" x14ac:dyDescent="0.25">
      <c r="A71" t="s">
        <v>88</v>
      </c>
      <c r="B71">
        <v>2</v>
      </c>
      <c r="C71">
        <v>421</v>
      </c>
      <c r="F71" t="s">
        <v>12</v>
      </c>
    </row>
    <row r="72" spans="1:6" x14ac:dyDescent="0.25">
      <c r="A72" t="s">
        <v>89</v>
      </c>
      <c r="B72">
        <v>2</v>
      </c>
      <c r="C72">
        <v>424</v>
      </c>
      <c r="F72" t="s">
        <v>12</v>
      </c>
    </row>
    <row r="73" spans="1:6" x14ac:dyDescent="0.25">
      <c r="A73" t="s">
        <v>90</v>
      </c>
      <c r="B73">
        <v>2</v>
      </c>
      <c r="C73">
        <v>433</v>
      </c>
      <c r="F73" t="s">
        <v>12</v>
      </c>
    </row>
    <row r="74" spans="1:6" x14ac:dyDescent="0.25">
      <c r="A74" t="s">
        <v>91</v>
      </c>
      <c r="B74">
        <v>2</v>
      </c>
      <c r="C74">
        <v>440</v>
      </c>
      <c r="F74" t="s">
        <v>12</v>
      </c>
    </row>
    <row r="75" spans="1:6" x14ac:dyDescent="0.25">
      <c r="A75" t="s">
        <v>92</v>
      </c>
      <c r="B75">
        <v>2</v>
      </c>
      <c r="C75">
        <v>450</v>
      </c>
      <c r="F75" t="s">
        <v>12</v>
      </c>
    </row>
    <row r="76" spans="1:6" x14ac:dyDescent="0.25">
      <c r="A76" t="s">
        <v>93</v>
      </c>
      <c r="B76">
        <v>4</v>
      </c>
      <c r="C76">
        <v>454</v>
      </c>
      <c r="F76" t="s">
        <v>12</v>
      </c>
    </row>
    <row r="77" spans="1:6" x14ac:dyDescent="0.25">
      <c r="A77" t="s">
        <v>94</v>
      </c>
      <c r="B77">
        <v>2</v>
      </c>
      <c r="C77">
        <v>470</v>
      </c>
      <c r="F77" t="s">
        <v>12</v>
      </c>
    </row>
    <row r="78" spans="1:6" x14ac:dyDescent="0.25">
      <c r="A78" t="s">
        <v>95</v>
      </c>
      <c r="B78">
        <v>2</v>
      </c>
      <c r="C78">
        <v>493</v>
      </c>
      <c r="F78" t="s">
        <v>12</v>
      </c>
    </row>
    <row r="79" spans="1:6" x14ac:dyDescent="0.25">
      <c r="A79" t="s">
        <v>96</v>
      </c>
      <c r="B79">
        <v>2</v>
      </c>
      <c r="C79">
        <v>510</v>
      </c>
      <c r="F79" t="s">
        <v>12</v>
      </c>
    </row>
    <row r="80" spans="1:6" x14ac:dyDescent="0.25">
      <c r="A80" t="s">
        <v>97</v>
      </c>
      <c r="B80">
        <v>2</v>
      </c>
      <c r="C80">
        <v>514</v>
      </c>
      <c r="F80" t="s">
        <v>12</v>
      </c>
    </row>
    <row r="81" spans="1:6" x14ac:dyDescent="0.25">
      <c r="A81" t="s">
        <v>98</v>
      </c>
      <c r="B81">
        <v>2</v>
      </c>
      <c r="C81">
        <v>615</v>
      </c>
      <c r="F81" t="s">
        <v>12</v>
      </c>
    </row>
    <row r="82" spans="1:6" x14ac:dyDescent="0.25">
      <c r="A82" t="s">
        <v>99</v>
      </c>
      <c r="B82">
        <v>6</v>
      </c>
      <c r="C82">
        <v>670</v>
      </c>
      <c r="F82" t="s">
        <v>12</v>
      </c>
    </row>
    <row r="83" spans="1:6" x14ac:dyDescent="0.25">
      <c r="A83" t="s">
        <v>100</v>
      </c>
      <c r="B83">
        <v>2</v>
      </c>
      <c r="C83">
        <v>680</v>
      </c>
      <c r="F83" t="s">
        <v>12</v>
      </c>
    </row>
    <row r="84" spans="1:6" x14ac:dyDescent="0.25">
      <c r="A84" t="s">
        <v>101</v>
      </c>
      <c r="B84">
        <v>2</v>
      </c>
      <c r="C84">
        <v>688</v>
      </c>
      <c r="F84" t="s">
        <v>12</v>
      </c>
    </row>
    <row r="85" spans="1:6" x14ac:dyDescent="0.25">
      <c r="A85" t="s">
        <v>102</v>
      </c>
      <c r="B85">
        <v>4</v>
      </c>
      <c r="C85">
        <v>743</v>
      </c>
      <c r="F85" t="s">
        <v>12</v>
      </c>
    </row>
    <row r="86" spans="1:6" x14ac:dyDescent="0.25">
      <c r="A86" t="s">
        <v>103</v>
      </c>
      <c r="B86">
        <v>2</v>
      </c>
      <c r="C86">
        <v>745</v>
      </c>
      <c r="F86" t="s">
        <v>12</v>
      </c>
    </row>
    <row r="87" spans="1:6" x14ac:dyDescent="0.25">
      <c r="A87" t="s">
        <v>104</v>
      </c>
      <c r="B87">
        <v>6</v>
      </c>
      <c r="C87">
        <v>1110</v>
      </c>
      <c r="F87" t="s">
        <v>12</v>
      </c>
    </row>
    <row r="89" spans="1:6" x14ac:dyDescent="0.25">
      <c r="A89" s="3" t="s">
        <v>105</v>
      </c>
    </row>
    <row r="90" spans="1:6" x14ac:dyDescent="0.25">
      <c r="A90" s="3" t="s">
        <v>4</v>
      </c>
      <c r="B90" s="3" t="s">
        <v>5</v>
      </c>
      <c r="C90" s="3" t="s">
        <v>6</v>
      </c>
      <c r="D90" s="3" t="s">
        <v>7</v>
      </c>
      <c r="E90" s="3" t="s">
        <v>8</v>
      </c>
      <c r="F90" s="3" t="s">
        <v>9</v>
      </c>
    </row>
    <row r="91" spans="1:6" x14ac:dyDescent="0.25">
      <c r="A91" t="s">
        <v>106</v>
      </c>
      <c r="B91">
        <v>2</v>
      </c>
      <c r="C91">
        <v>277</v>
      </c>
      <c r="F91" t="s">
        <v>12</v>
      </c>
    </row>
    <row r="93" spans="1:6" x14ac:dyDescent="0.25">
      <c r="A93" s="3" t="s">
        <v>107</v>
      </c>
    </row>
    <row r="94" spans="1:6" x14ac:dyDescent="0.25">
      <c r="A94" s="3" t="s">
        <v>4</v>
      </c>
      <c r="B94" s="3" t="s">
        <v>5</v>
      </c>
      <c r="C94" s="3" t="s">
        <v>6</v>
      </c>
      <c r="D94" s="3" t="s">
        <v>7</v>
      </c>
      <c r="E94" s="3" t="s">
        <v>8</v>
      </c>
      <c r="F94" s="3" t="s">
        <v>9</v>
      </c>
    </row>
    <row r="95" spans="1:6" x14ac:dyDescent="0.25">
      <c r="A95" s="5" t="s">
        <v>108</v>
      </c>
      <c r="B95" s="5">
        <v>2</v>
      </c>
      <c r="C95" s="5">
        <v>670</v>
      </c>
      <c r="F95" t="s">
        <v>12</v>
      </c>
    </row>
    <row r="97" spans="1:6" x14ac:dyDescent="0.25">
      <c r="A97" s="3" t="s">
        <v>109</v>
      </c>
    </row>
    <row r="98" spans="1:6" x14ac:dyDescent="0.25">
      <c r="A98" s="3" t="s">
        <v>4</v>
      </c>
      <c r="B98" s="3" t="s">
        <v>5</v>
      </c>
      <c r="C98" s="3" t="s">
        <v>6</v>
      </c>
      <c r="D98" s="3" t="s">
        <v>7</v>
      </c>
      <c r="E98" s="3" t="s">
        <v>8</v>
      </c>
      <c r="F98" s="3" t="s">
        <v>9</v>
      </c>
    </row>
    <row r="99" spans="1:6" x14ac:dyDescent="0.25">
      <c r="A99" t="s">
        <v>110</v>
      </c>
      <c r="B99">
        <v>2</v>
      </c>
      <c r="C99">
        <v>226</v>
      </c>
      <c r="F99" t="s">
        <v>12</v>
      </c>
    </row>
    <row r="100" spans="1:6" x14ac:dyDescent="0.25">
      <c r="A100" t="s">
        <v>111</v>
      </c>
      <c r="B100">
        <v>2</v>
      </c>
      <c r="C100">
        <v>241</v>
      </c>
      <c r="F100" t="s">
        <v>12</v>
      </c>
    </row>
    <row r="101" spans="1:6" x14ac:dyDescent="0.25">
      <c r="A101" t="s">
        <v>112</v>
      </c>
      <c r="B101">
        <v>2</v>
      </c>
      <c r="C101">
        <v>250</v>
      </c>
      <c r="F101" t="s">
        <v>12</v>
      </c>
    </row>
    <row r="102" spans="1:6" x14ac:dyDescent="0.25">
      <c r="A102" t="s">
        <v>113</v>
      </c>
      <c r="B102">
        <v>4</v>
      </c>
      <c r="C102">
        <v>480</v>
      </c>
      <c r="F102" t="s">
        <v>12</v>
      </c>
    </row>
    <row r="103" spans="1:6" x14ac:dyDescent="0.25">
      <c r="A103" t="s">
        <v>114</v>
      </c>
      <c r="B103">
        <v>2</v>
      </c>
      <c r="C103">
        <v>743</v>
      </c>
      <c r="F103" t="s">
        <v>12</v>
      </c>
    </row>
    <row r="105" spans="1:6" x14ac:dyDescent="0.25">
      <c r="A105" s="3" t="s">
        <v>115</v>
      </c>
    </row>
    <row r="106" spans="1:6" x14ac:dyDescent="0.25">
      <c r="A106" s="3" t="s">
        <v>4</v>
      </c>
      <c r="B106" s="3" t="s">
        <v>5</v>
      </c>
      <c r="C106" s="3" t="s">
        <v>6</v>
      </c>
      <c r="D106" s="3" t="s">
        <v>7</v>
      </c>
      <c r="E106" s="3" t="s">
        <v>8</v>
      </c>
      <c r="F106" s="3" t="s">
        <v>9</v>
      </c>
    </row>
    <row r="107" spans="1:6" x14ac:dyDescent="0.25">
      <c r="A107" s="5" t="s">
        <v>116</v>
      </c>
      <c r="B107" s="5">
        <v>4</v>
      </c>
      <c r="C107" s="5">
        <v>1506</v>
      </c>
      <c r="F107" t="s">
        <v>12</v>
      </c>
    </row>
    <row r="108" spans="1:6" x14ac:dyDescent="0.25">
      <c r="A108" s="5" t="s">
        <v>117</v>
      </c>
      <c r="B108" s="5">
        <v>2</v>
      </c>
      <c r="C108" s="5">
        <v>1507</v>
      </c>
      <c r="F108" t="s">
        <v>12</v>
      </c>
    </row>
    <row r="109" spans="1:6" x14ac:dyDescent="0.25">
      <c r="A109" s="5" t="s">
        <v>118</v>
      </c>
      <c r="B109" s="5">
        <v>4</v>
      </c>
      <c r="C109" s="5">
        <v>1555</v>
      </c>
      <c r="F109" t="s">
        <v>12</v>
      </c>
    </row>
    <row r="110" spans="1:6" x14ac:dyDescent="0.25">
      <c r="A110" s="5" t="s">
        <v>119</v>
      </c>
      <c r="B110" s="5">
        <v>2</v>
      </c>
      <c r="C110" s="5">
        <v>1612</v>
      </c>
      <c r="F110" t="s">
        <v>12</v>
      </c>
    </row>
    <row r="111" spans="1:6" x14ac:dyDescent="0.25">
      <c r="A111" s="5" t="s">
        <v>120</v>
      </c>
      <c r="B111" s="5">
        <v>2</v>
      </c>
      <c r="C111" s="5">
        <v>1636</v>
      </c>
      <c r="F111" t="s">
        <v>12</v>
      </c>
    </row>
    <row r="112" spans="1:6" x14ac:dyDescent="0.25">
      <c r="A112" s="5" t="s">
        <v>121</v>
      </c>
      <c r="B112" s="5">
        <v>2</v>
      </c>
      <c r="C112" s="5">
        <v>1676</v>
      </c>
      <c r="F112" t="s">
        <v>12</v>
      </c>
    </row>
    <row r="113" spans="1:6" x14ac:dyDescent="0.25">
      <c r="A113" s="5" t="s">
        <v>122</v>
      </c>
      <c r="B113" s="5">
        <v>2</v>
      </c>
      <c r="C113" s="5">
        <v>1717</v>
      </c>
      <c r="F113" t="s">
        <v>12</v>
      </c>
    </row>
    <row r="115" spans="1:6" x14ac:dyDescent="0.25">
      <c r="A115" s="3" t="s">
        <v>123</v>
      </c>
    </row>
    <row r="116" spans="1:6" x14ac:dyDescent="0.25">
      <c r="A116" s="3" t="s">
        <v>4</v>
      </c>
      <c r="B116" s="3" t="s">
        <v>5</v>
      </c>
      <c r="C116" s="3" t="s">
        <v>6</v>
      </c>
      <c r="D116" s="3" t="s">
        <v>7</v>
      </c>
      <c r="E116" s="3" t="s">
        <v>8</v>
      </c>
      <c r="F116" s="3" t="s">
        <v>9</v>
      </c>
    </row>
    <row r="117" spans="1:6" x14ac:dyDescent="0.25">
      <c r="A117" t="s">
        <v>124</v>
      </c>
      <c r="B117">
        <v>2</v>
      </c>
      <c r="C117">
        <v>236</v>
      </c>
      <c r="F117" t="s">
        <v>12</v>
      </c>
    </row>
    <row r="118" spans="1:6" x14ac:dyDescent="0.25">
      <c r="A118" t="s">
        <v>125</v>
      </c>
      <c r="B118">
        <v>2</v>
      </c>
      <c r="C118">
        <v>243</v>
      </c>
      <c r="F118" t="s">
        <v>12</v>
      </c>
    </row>
    <row r="119" spans="1:6" x14ac:dyDescent="0.25">
      <c r="A119" t="s">
        <v>126</v>
      </c>
      <c r="B119">
        <v>2</v>
      </c>
      <c r="C119">
        <v>255</v>
      </c>
      <c r="F119" t="s">
        <v>12</v>
      </c>
    </row>
    <row r="120" spans="1:6" x14ac:dyDescent="0.25">
      <c r="A120" t="s">
        <v>127</v>
      </c>
      <c r="B120">
        <v>2</v>
      </c>
      <c r="C120">
        <v>256</v>
      </c>
      <c r="F120" t="s">
        <v>12</v>
      </c>
    </row>
    <row r="121" spans="1:6" x14ac:dyDescent="0.25">
      <c r="A121" t="s">
        <v>128</v>
      </c>
      <c r="B121">
        <v>2</v>
      </c>
      <c r="C121">
        <v>262</v>
      </c>
      <c r="F121" t="s">
        <v>12</v>
      </c>
    </row>
    <row r="122" spans="1:6" x14ac:dyDescent="0.25">
      <c r="A122" t="s">
        <v>129</v>
      </c>
      <c r="B122">
        <v>2</v>
      </c>
      <c r="C122">
        <v>278</v>
      </c>
      <c r="F122" t="s">
        <v>12</v>
      </c>
    </row>
    <row r="123" spans="1:6" x14ac:dyDescent="0.25">
      <c r="A123" t="s">
        <v>130</v>
      </c>
      <c r="B123">
        <v>2</v>
      </c>
      <c r="C123">
        <v>282</v>
      </c>
      <c r="F123" t="s">
        <v>12</v>
      </c>
    </row>
    <row r="124" spans="1:6" x14ac:dyDescent="0.25">
      <c r="A124" t="s">
        <v>131</v>
      </c>
      <c r="B124">
        <v>2</v>
      </c>
      <c r="C124">
        <v>285</v>
      </c>
      <c r="F124" t="s">
        <v>12</v>
      </c>
    </row>
    <row r="126" spans="1:6" x14ac:dyDescent="0.25">
      <c r="A126" s="3" t="s">
        <v>132</v>
      </c>
    </row>
    <row r="127" spans="1:6" x14ac:dyDescent="0.25">
      <c r="A127" s="3" t="s">
        <v>4</v>
      </c>
      <c r="B127" s="3" t="s">
        <v>5</v>
      </c>
      <c r="C127" s="3" t="s">
        <v>6</v>
      </c>
      <c r="D127" s="3" t="s">
        <v>7</v>
      </c>
      <c r="E127" s="3" t="s">
        <v>8</v>
      </c>
      <c r="F127" s="3" t="s">
        <v>9</v>
      </c>
    </row>
    <row r="128" spans="1:6" x14ac:dyDescent="0.25">
      <c r="A128" s="5" t="s">
        <v>133</v>
      </c>
      <c r="B128" s="5">
        <v>2</v>
      </c>
      <c r="C128" s="5">
        <v>1636</v>
      </c>
      <c r="F128" t="s">
        <v>12</v>
      </c>
    </row>
    <row r="129" spans="1:6" x14ac:dyDescent="0.25">
      <c r="A129" s="5" t="s">
        <v>134</v>
      </c>
      <c r="B129" s="5">
        <v>2</v>
      </c>
      <c r="C129" s="5">
        <v>1717</v>
      </c>
      <c r="F129" t="s">
        <v>12</v>
      </c>
    </row>
    <row r="131" spans="1:6" x14ac:dyDescent="0.25">
      <c r="A131" s="3" t="s">
        <v>135</v>
      </c>
    </row>
    <row r="132" spans="1:6" x14ac:dyDescent="0.25">
      <c r="A132" s="3" t="s">
        <v>4</v>
      </c>
      <c r="B132" s="3" t="s">
        <v>5</v>
      </c>
      <c r="C132" s="3" t="s">
        <v>6</v>
      </c>
      <c r="D132" s="3" t="s">
        <v>7</v>
      </c>
      <c r="E132" s="3" t="s">
        <v>8</v>
      </c>
      <c r="F132" s="3" t="s">
        <v>9</v>
      </c>
    </row>
    <row r="133" spans="1:6" x14ac:dyDescent="0.25">
      <c r="A133" s="5" t="s">
        <v>136</v>
      </c>
      <c r="B133" s="5">
        <v>2</v>
      </c>
      <c r="C133" s="5">
        <v>743</v>
      </c>
      <c r="F133" t="s">
        <v>12</v>
      </c>
    </row>
    <row r="135" spans="1:6" x14ac:dyDescent="0.25">
      <c r="A135" s="3" t="s">
        <v>137</v>
      </c>
    </row>
    <row r="136" spans="1:6" x14ac:dyDescent="0.25">
      <c r="A136" s="3" t="s">
        <v>4</v>
      </c>
      <c r="B136" s="3" t="s">
        <v>5</v>
      </c>
      <c r="C136" s="3" t="s">
        <v>6</v>
      </c>
      <c r="D136" s="3" t="s">
        <v>7</v>
      </c>
      <c r="E136" s="3" t="s">
        <v>8</v>
      </c>
      <c r="F136" s="3" t="s">
        <v>9</v>
      </c>
    </row>
    <row r="137" spans="1:6" x14ac:dyDescent="0.25">
      <c r="A137" t="s">
        <v>138</v>
      </c>
      <c r="B137">
        <v>2</v>
      </c>
      <c r="C137">
        <v>2367</v>
      </c>
      <c r="F137" t="s">
        <v>12</v>
      </c>
    </row>
    <row r="139" spans="1:6" x14ac:dyDescent="0.25">
      <c r="A139" s="3" t="s">
        <v>139</v>
      </c>
    </row>
    <row r="140" spans="1:6" x14ac:dyDescent="0.25">
      <c r="A140" s="3" t="s">
        <v>4</v>
      </c>
      <c r="B140" s="3" t="s">
        <v>5</v>
      </c>
      <c r="C140" s="3" t="s">
        <v>6</v>
      </c>
      <c r="D140" s="3" t="s">
        <v>7</v>
      </c>
      <c r="E140" s="3" t="s">
        <v>8</v>
      </c>
      <c r="F140" s="3" t="s">
        <v>9</v>
      </c>
    </row>
    <row r="141" spans="1:6" x14ac:dyDescent="0.25">
      <c r="A141" s="5" t="s">
        <v>140</v>
      </c>
      <c r="B141" s="5">
        <v>2</v>
      </c>
      <c r="C141" s="5">
        <v>480</v>
      </c>
      <c r="F141" t="s">
        <v>12</v>
      </c>
    </row>
    <row r="142" spans="1:6" x14ac:dyDescent="0.25">
      <c r="A142" s="5" t="s">
        <v>141</v>
      </c>
      <c r="B142" s="5">
        <v>2</v>
      </c>
      <c r="C142" s="5">
        <v>1506</v>
      </c>
      <c r="F142" t="s">
        <v>12</v>
      </c>
    </row>
    <row r="143" spans="1:6" x14ac:dyDescent="0.25">
      <c r="A143" s="5" t="s">
        <v>142</v>
      </c>
      <c r="B143" s="5">
        <v>2</v>
      </c>
      <c r="C143" s="5">
        <v>1555</v>
      </c>
      <c r="F143" t="s">
        <v>12</v>
      </c>
    </row>
    <row r="144" spans="1:6" x14ac:dyDescent="0.25">
      <c r="A144" s="5" t="s">
        <v>143</v>
      </c>
      <c r="B144" s="5">
        <v>2</v>
      </c>
      <c r="C144" s="5">
        <v>1636</v>
      </c>
      <c r="F144" t="s">
        <v>12</v>
      </c>
    </row>
    <row r="145" spans="1:6" x14ac:dyDescent="0.25">
      <c r="A145" s="5" t="s">
        <v>144</v>
      </c>
      <c r="B145" s="5">
        <v>2</v>
      </c>
      <c r="C145" s="5">
        <v>1717</v>
      </c>
      <c r="F145" t="s">
        <v>12</v>
      </c>
    </row>
    <row r="147" spans="1:6" x14ac:dyDescent="0.25">
      <c r="A147" s="3" t="s">
        <v>145</v>
      </c>
    </row>
    <row r="148" spans="1:6" x14ac:dyDescent="0.25">
      <c r="A148" s="3" t="s">
        <v>4</v>
      </c>
      <c r="B148" s="3" t="s">
        <v>5</v>
      </c>
      <c r="C148" s="3" t="s">
        <v>6</v>
      </c>
      <c r="D148" s="3" t="s">
        <v>7</v>
      </c>
      <c r="E148" s="3" t="s">
        <v>8</v>
      </c>
      <c r="F148" s="3" t="s">
        <v>9</v>
      </c>
    </row>
    <row r="149" spans="1:6" x14ac:dyDescent="0.25">
      <c r="A149" s="5" t="s">
        <v>146</v>
      </c>
      <c r="B149" s="5">
        <v>2</v>
      </c>
      <c r="C149" s="5">
        <v>480</v>
      </c>
      <c r="F149" t="s">
        <v>12</v>
      </c>
    </row>
    <row r="150" spans="1:6" x14ac:dyDescent="0.25">
      <c r="A150" s="5" t="s">
        <v>147</v>
      </c>
      <c r="B150" s="5">
        <v>2</v>
      </c>
      <c r="C150" s="5">
        <v>1506</v>
      </c>
      <c r="F150" t="s">
        <v>12</v>
      </c>
    </row>
    <row r="151" spans="1:6" x14ac:dyDescent="0.25">
      <c r="A151" s="5" t="s">
        <v>148</v>
      </c>
      <c r="B151" s="5">
        <v>2</v>
      </c>
      <c r="C151" s="5">
        <v>1555</v>
      </c>
      <c r="F151" t="s">
        <v>12</v>
      </c>
    </row>
    <row r="152" spans="1:6" x14ac:dyDescent="0.25">
      <c r="A152" s="5" t="s">
        <v>149</v>
      </c>
      <c r="B152" s="5">
        <v>2</v>
      </c>
      <c r="C152" s="5">
        <v>1636</v>
      </c>
      <c r="F152" t="s">
        <v>12</v>
      </c>
    </row>
    <row r="153" spans="1:6" x14ac:dyDescent="0.25">
      <c r="A153" s="5" t="s">
        <v>150</v>
      </c>
      <c r="B153" s="5">
        <v>2</v>
      </c>
      <c r="C153" s="5">
        <v>1717</v>
      </c>
      <c r="F153" t="s">
        <v>12</v>
      </c>
    </row>
    <row r="155" spans="1:6" x14ac:dyDescent="0.25">
      <c r="A155" s="3" t="s">
        <v>151</v>
      </c>
    </row>
    <row r="156" spans="1:6" x14ac:dyDescent="0.25">
      <c r="A156" s="3" t="s">
        <v>4</v>
      </c>
      <c r="B156" s="3" t="s">
        <v>5</v>
      </c>
      <c r="C156" s="3" t="s">
        <v>6</v>
      </c>
      <c r="D156" s="3" t="s">
        <v>7</v>
      </c>
      <c r="E156" s="3" t="s">
        <v>8</v>
      </c>
      <c r="F156" s="3" t="s">
        <v>9</v>
      </c>
    </row>
    <row r="157" spans="1:6" x14ac:dyDescent="0.25">
      <c r="A157" t="s">
        <v>152</v>
      </c>
      <c r="B157">
        <v>4</v>
      </c>
      <c r="C157">
        <v>2344</v>
      </c>
      <c r="F157" t="s">
        <v>153</v>
      </c>
    </row>
    <row r="158" spans="1:6" x14ac:dyDescent="0.25">
      <c r="A158" t="s">
        <v>154</v>
      </c>
      <c r="B158">
        <v>4</v>
      </c>
      <c r="C158">
        <v>2414</v>
      </c>
      <c r="F158" t="s">
        <v>153</v>
      </c>
    </row>
    <row r="159" spans="1:6" x14ac:dyDescent="0.25">
      <c r="A159" t="s">
        <v>155</v>
      </c>
      <c r="B159">
        <v>2</v>
      </c>
      <c r="C159">
        <v>2610</v>
      </c>
      <c r="F159" t="s">
        <v>153</v>
      </c>
    </row>
    <row r="160" spans="1:6" x14ac:dyDescent="0.25">
      <c r="A160" t="s">
        <v>156</v>
      </c>
      <c r="B160">
        <v>4</v>
      </c>
      <c r="C160">
        <v>2634</v>
      </c>
      <c r="F160" t="s">
        <v>153</v>
      </c>
    </row>
    <row r="162" spans="1:6" x14ac:dyDescent="0.25">
      <c r="A162" s="3" t="s">
        <v>157</v>
      </c>
    </row>
    <row r="163" spans="1:6" x14ac:dyDescent="0.25">
      <c r="A163" s="3" t="s">
        <v>4</v>
      </c>
      <c r="B163" s="3" t="s">
        <v>5</v>
      </c>
      <c r="C163" s="3" t="s">
        <v>6</v>
      </c>
      <c r="D163" s="3" t="s">
        <v>7</v>
      </c>
      <c r="E163" s="3" t="s">
        <v>8</v>
      </c>
      <c r="F163" s="3" t="s">
        <v>9</v>
      </c>
    </row>
    <row r="164" spans="1:6" x14ac:dyDescent="0.25">
      <c r="A164" t="s">
        <v>158</v>
      </c>
      <c r="B164">
        <v>2</v>
      </c>
      <c r="C164">
        <v>2610</v>
      </c>
      <c r="F164" t="s">
        <v>159</v>
      </c>
    </row>
    <row r="166" spans="1:6" x14ac:dyDescent="0.25">
      <c r="A166" s="3" t="s">
        <v>160</v>
      </c>
    </row>
    <row r="167" spans="1:6" x14ac:dyDescent="0.25">
      <c r="A167" s="3" t="s">
        <v>4</v>
      </c>
      <c r="B167" s="3" t="s">
        <v>5</v>
      </c>
      <c r="C167" s="3" t="s">
        <v>6</v>
      </c>
      <c r="D167" s="3" t="s">
        <v>7</v>
      </c>
      <c r="E167" s="3" t="s">
        <v>8</v>
      </c>
      <c r="F167" s="3" t="s">
        <v>9</v>
      </c>
    </row>
    <row r="168" spans="1:6" x14ac:dyDescent="0.25">
      <c r="A168" t="s">
        <v>161</v>
      </c>
      <c r="B168">
        <v>2</v>
      </c>
      <c r="C168">
        <v>2300</v>
      </c>
      <c r="F168" t="s">
        <v>153</v>
      </c>
    </row>
    <row r="169" spans="1:6" x14ac:dyDescent="0.25">
      <c r="A169" t="s">
        <v>162</v>
      </c>
      <c r="B169">
        <v>2</v>
      </c>
      <c r="C169">
        <v>2370</v>
      </c>
      <c r="F169" t="s">
        <v>153</v>
      </c>
    </row>
    <row r="171" spans="1:6" x14ac:dyDescent="0.25">
      <c r="A171" s="3" t="s">
        <v>163</v>
      </c>
    </row>
    <row r="172" spans="1:6" x14ac:dyDescent="0.25">
      <c r="A172" s="3" t="s">
        <v>4</v>
      </c>
      <c r="B172" s="3" t="s">
        <v>5</v>
      </c>
      <c r="C172" s="3" t="s">
        <v>6</v>
      </c>
      <c r="D172" s="3" t="s">
        <v>7</v>
      </c>
      <c r="E172" s="3" t="s">
        <v>8</v>
      </c>
      <c r="F172" s="3" t="s">
        <v>9</v>
      </c>
    </row>
    <row r="173" spans="1:6" x14ac:dyDescent="0.25">
      <c r="A173" t="s">
        <v>164</v>
      </c>
      <c r="B173">
        <v>2</v>
      </c>
      <c r="C173">
        <v>2296</v>
      </c>
      <c r="F173" t="s">
        <v>159</v>
      </c>
    </row>
    <row r="174" spans="1:6" x14ac:dyDescent="0.25">
      <c r="A174" t="s">
        <v>165</v>
      </c>
      <c r="B174">
        <v>2</v>
      </c>
      <c r="C174">
        <v>2366</v>
      </c>
      <c r="F174" t="s">
        <v>159</v>
      </c>
    </row>
    <row r="176" spans="1:6" x14ac:dyDescent="0.25">
      <c r="A176" s="3" t="s">
        <v>166</v>
      </c>
    </row>
    <row r="177" spans="1:6" x14ac:dyDescent="0.25">
      <c r="A177" s="3" t="s">
        <v>4</v>
      </c>
      <c r="B177" s="3" t="s">
        <v>5</v>
      </c>
      <c r="C177" s="3" t="s">
        <v>6</v>
      </c>
      <c r="D177" s="3" t="s">
        <v>7</v>
      </c>
      <c r="E177" s="3" t="s">
        <v>8</v>
      </c>
      <c r="F177" s="3" t="s">
        <v>9</v>
      </c>
    </row>
    <row r="178" spans="1:6" x14ac:dyDescent="0.25">
      <c r="A178" t="s">
        <v>167</v>
      </c>
      <c r="B178">
        <v>2</v>
      </c>
      <c r="C178">
        <v>823</v>
      </c>
      <c r="F178" t="s">
        <v>12</v>
      </c>
    </row>
    <row r="179" spans="1:6" x14ac:dyDescent="0.25">
      <c r="A179" t="s">
        <v>168</v>
      </c>
      <c r="B179">
        <v>2</v>
      </c>
      <c r="C179">
        <v>1099</v>
      </c>
      <c r="F179" t="s">
        <v>12</v>
      </c>
    </row>
    <row r="181" spans="1:6" x14ac:dyDescent="0.25">
      <c r="A181" s="6" t="s">
        <v>169</v>
      </c>
    </row>
    <row r="183" spans="1:6" x14ac:dyDescent="0.25">
      <c r="A183" s="6" t="s">
        <v>170</v>
      </c>
      <c r="B183" s="6"/>
      <c r="C183" s="6"/>
    </row>
    <row r="184" spans="1:6" x14ac:dyDescent="0.25">
      <c r="A184" s="6" t="s">
        <v>4</v>
      </c>
      <c r="B184" s="6" t="s">
        <v>5</v>
      </c>
      <c r="C184" s="6" t="s">
        <v>6</v>
      </c>
    </row>
    <row r="185" spans="1:6" x14ac:dyDescent="0.25">
      <c r="A185" t="s">
        <v>171</v>
      </c>
      <c r="B185">
        <v>2</v>
      </c>
      <c r="C185">
        <v>1150</v>
      </c>
    </row>
    <row r="186" spans="1:6" x14ac:dyDescent="0.25">
      <c r="A186" t="s">
        <v>172</v>
      </c>
    </row>
    <row r="187" spans="1:6" x14ac:dyDescent="0.25">
      <c r="A187" s="7"/>
      <c r="B187" s="7"/>
      <c r="C187" s="7"/>
    </row>
    <row r="188" spans="1:6" x14ac:dyDescent="0.25">
      <c r="A188" s="8" t="s">
        <v>173</v>
      </c>
      <c r="B188" s="6"/>
      <c r="C188" s="6"/>
    </row>
    <row r="189" spans="1:6" x14ac:dyDescent="0.25">
      <c r="A189" s="6" t="s">
        <v>4</v>
      </c>
      <c r="B189" s="6" t="s">
        <v>5</v>
      </c>
      <c r="C189" s="6" t="s">
        <v>6</v>
      </c>
    </row>
    <row r="190" spans="1:6" x14ac:dyDescent="0.25">
      <c r="A190" t="s">
        <v>174</v>
      </c>
      <c r="B190">
        <v>2</v>
      </c>
      <c r="C190">
        <v>2890</v>
      </c>
    </row>
    <row r="192" spans="1:6" x14ac:dyDescent="0.25">
      <c r="A192" s="8" t="s">
        <v>175</v>
      </c>
      <c r="B192" s="6"/>
      <c r="C192" s="6"/>
    </row>
    <row r="193" spans="1:3" x14ac:dyDescent="0.25">
      <c r="A193" s="6" t="s">
        <v>4</v>
      </c>
      <c r="B193" s="6" t="s">
        <v>5</v>
      </c>
      <c r="C193" s="6" t="s">
        <v>6</v>
      </c>
    </row>
    <row r="194" spans="1:3" x14ac:dyDescent="0.25">
      <c r="A194" t="s">
        <v>176</v>
      </c>
      <c r="B194">
        <v>2</v>
      </c>
      <c r="C194">
        <v>427</v>
      </c>
    </row>
    <row r="195" spans="1:3" x14ac:dyDescent="0.25">
      <c r="A195" t="s">
        <v>177</v>
      </c>
      <c r="B195">
        <v>2</v>
      </c>
      <c r="C195">
        <v>318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99AEB-35AA-4548-BFF2-E2C6B2F14E2F}">
  <dimension ref="A1:M194"/>
  <sheetViews>
    <sheetView zoomScale="80" zoomScaleNormal="80" workbookViewId="0">
      <selection activeCell="B2" sqref="B2"/>
    </sheetView>
  </sheetViews>
  <sheetFormatPr defaultRowHeight="15" x14ac:dyDescent="0.25"/>
  <cols>
    <col min="1" max="1" width="39" customWidth="1"/>
  </cols>
  <sheetData>
    <row r="1" spans="1:13" ht="20.25" x14ac:dyDescent="0.3">
      <c r="A1" s="1" t="s">
        <v>0</v>
      </c>
    </row>
    <row r="2" spans="1:13" x14ac:dyDescent="0.25">
      <c r="A2" s="2" t="s">
        <v>178</v>
      </c>
      <c r="B2" s="2"/>
    </row>
    <row r="3" spans="1:13" x14ac:dyDescent="0.25">
      <c r="A3" s="2"/>
      <c r="B3" s="2"/>
    </row>
    <row r="4" spans="1:13" x14ac:dyDescent="0.25">
      <c r="A4" s="3"/>
    </row>
    <row r="5" spans="1:13" x14ac:dyDescent="0.25">
      <c r="A5" s="3"/>
    </row>
    <row r="6" spans="1:13" x14ac:dyDescent="0.25">
      <c r="A6" s="3"/>
    </row>
    <row r="7" spans="1:13" ht="20.25" x14ac:dyDescent="0.3">
      <c r="H7" s="1" t="s">
        <v>1</v>
      </c>
    </row>
    <row r="8" spans="1:13" x14ac:dyDescent="0.25">
      <c r="A8" s="3" t="s">
        <v>2</v>
      </c>
      <c r="H8" s="2" t="s">
        <v>178</v>
      </c>
    </row>
    <row r="9" spans="1:13" x14ac:dyDescent="0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H9" s="3" t="s">
        <v>10</v>
      </c>
    </row>
    <row r="10" spans="1:13" x14ac:dyDescent="0.25">
      <c r="A10" t="s">
        <v>11</v>
      </c>
      <c r="B10">
        <v>2</v>
      </c>
      <c r="C10">
        <v>1300</v>
      </c>
      <c r="F10" t="s">
        <v>12</v>
      </c>
      <c r="H10" s="3" t="s">
        <v>12</v>
      </c>
      <c r="I10" s="3" t="s">
        <v>13</v>
      </c>
      <c r="J10" s="3" t="s">
        <v>14</v>
      </c>
      <c r="K10" s="3" t="s">
        <v>15</v>
      </c>
      <c r="L10" s="3" t="s">
        <v>16</v>
      </c>
      <c r="M10" s="3" t="s">
        <v>17</v>
      </c>
    </row>
    <row r="11" spans="1:13" x14ac:dyDescent="0.25">
      <c r="A11" s="4" t="s">
        <v>179</v>
      </c>
      <c r="H11" t="s">
        <v>19</v>
      </c>
      <c r="I11">
        <f>2422+1783+275+(-16+0+0)</f>
        <v>4464</v>
      </c>
      <c r="J11">
        <f>2420+1783+243+(-11+0+0)</f>
        <v>4435</v>
      </c>
      <c r="K11">
        <f>2465+1783+248+(-5+0+0)</f>
        <v>4491</v>
      </c>
      <c r="L11">
        <f>2465+1783+358+(-1+0+0)</f>
        <v>4605</v>
      </c>
      <c r="M11">
        <f>1050+1176+1741+774+528+(-13+0+0+0+0)</f>
        <v>5256</v>
      </c>
    </row>
    <row r="12" spans="1:13" x14ac:dyDescent="0.25">
      <c r="H12" t="s">
        <v>20</v>
      </c>
      <c r="I12">
        <f>2422+1783+239+(-16+0+0)</f>
        <v>4428</v>
      </c>
      <c r="J12">
        <f>2420+1783+206+(-11+0+0)</f>
        <v>4398</v>
      </c>
      <c r="K12">
        <f>2465+1783+211+(-5+0+0)</f>
        <v>4454</v>
      </c>
      <c r="L12">
        <f>2465+1783+323+(-1+0+0)</f>
        <v>4570</v>
      </c>
      <c r="M12">
        <f>1050+1176+1741+774+367+(-13+0+0+0+0)</f>
        <v>5095</v>
      </c>
    </row>
    <row r="13" spans="1:13" x14ac:dyDescent="0.25">
      <c r="A13" s="3" t="s">
        <v>21</v>
      </c>
      <c r="H13" t="s">
        <v>22</v>
      </c>
      <c r="I13">
        <f>2422+1699+281+(-16+0+0)</f>
        <v>4386</v>
      </c>
      <c r="J13">
        <f>2420+1699+251+(-11+0+0)</f>
        <v>4359</v>
      </c>
      <c r="K13">
        <f>2465+1699+255+(-5+0+0)</f>
        <v>4414</v>
      </c>
      <c r="L13">
        <f>2465+1699+364+(-1+0+0)</f>
        <v>4527</v>
      </c>
      <c r="M13">
        <f>1050+1176+1741+715+363+(-13+0+0+0+0)</f>
        <v>5032</v>
      </c>
    </row>
    <row r="14" spans="1:13" x14ac:dyDescent="0.25">
      <c r="A14" s="3" t="s">
        <v>4</v>
      </c>
      <c r="B14" s="3" t="s">
        <v>5</v>
      </c>
      <c r="C14" s="3" t="s">
        <v>6</v>
      </c>
      <c r="D14" s="3" t="s">
        <v>7</v>
      </c>
      <c r="E14" s="3" t="s">
        <v>8</v>
      </c>
      <c r="F14" s="3" t="s">
        <v>9</v>
      </c>
      <c r="H14" t="s">
        <v>23</v>
      </c>
      <c r="I14">
        <f>2422+1699+284+(-16+0+0)</f>
        <v>4389</v>
      </c>
      <c r="J14">
        <f>2420+1699+254+(-11+0+0)</f>
        <v>4362</v>
      </c>
      <c r="K14">
        <f>2465+1699+259+(-5+0+0)</f>
        <v>4418</v>
      </c>
      <c r="L14">
        <f>2465+1699+366+(-1+0+0)</f>
        <v>4529</v>
      </c>
      <c r="M14">
        <f>1050+1176+1741+715+375+(-13+0+0+0+0)</f>
        <v>5044</v>
      </c>
    </row>
    <row r="15" spans="1:13" x14ac:dyDescent="0.25">
      <c r="A15" t="s">
        <v>24</v>
      </c>
      <c r="B15">
        <v>2</v>
      </c>
      <c r="C15">
        <v>234</v>
      </c>
      <c r="F15" t="s">
        <v>12</v>
      </c>
      <c r="H15" t="s">
        <v>25</v>
      </c>
      <c r="I15">
        <f>2491+1615+259+(-16+0+0)</f>
        <v>4349</v>
      </c>
      <c r="J15">
        <f>2500+1615+224+(-11+0+0)</f>
        <v>4328</v>
      </c>
      <c r="K15">
        <f>2545+1615+226+(-1+0+0)</f>
        <v>4385</v>
      </c>
      <c r="L15">
        <f>2545+1615+328+(-1+0+0)</f>
        <v>4487</v>
      </c>
      <c r="M15">
        <f>1050+1176+1565+706+434+(-13+0+0+0+0)</f>
        <v>4918</v>
      </c>
    </row>
    <row r="16" spans="1:13" x14ac:dyDescent="0.25">
      <c r="A16" t="s">
        <v>26</v>
      </c>
      <c r="B16">
        <v>2</v>
      </c>
      <c r="C16">
        <v>242</v>
      </c>
      <c r="F16" t="s">
        <v>12</v>
      </c>
      <c r="H16" t="s">
        <v>27</v>
      </c>
      <c r="I16">
        <f>2491+1615+238+(-16+0+0)</f>
        <v>4328</v>
      </c>
      <c r="J16">
        <f>2500+1615+204+(-11+0+0)</f>
        <v>4308</v>
      </c>
      <c r="K16">
        <f>2545+1615+207+(-1+0+0)</f>
        <v>4366</v>
      </c>
      <c r="L16">
        <f>2545+1615+305+(-1+0+0)</f>
        <v>4464</v>
      </c>
      <c r="M16">
        <f>1050+1176+1565+706+348+(-13+0+0+0+0)</f>
        <v>4832</v>
      </c>
    </row>
    <row r="17" spans="1:13" x14ac:dyDescent="0.25">
      <c r="A17" t="s">
        <v>28</v>
      </c>
      <c r="B17">
        <v>2</v>
      </c>
      <c r="C17">
        <v>256</v>
      </c>
      <c r="F17" t="s">
        <v>12</v>
      </c>
      <c r="H17" t="s">
        <v>29</v>
      </c>
      <c r="I17">
        <f>2491+1564+258+(-16+0+0)</f>
        <v>4297</v>
      </c>
      <c r="J17">
        <f>2500+1564+228+(-11+0+0)</f>
        <v>4281</v>
      </c>
      <c r="K17">
        <f>2545+1564+226+(-1+0+0)</f>
        <v>4334</v>
      </c>
      <c r="L17">
        <f>2545+1564+314+(-1+0+0)</f>
        <v>4422</v>
      </c>
      <c r="M17">
        <f>1050+1176+1565+639+397+(-13+0+0+0+0)</f>
        <v>4814</v>
      </c>
    </row>
    <row r="18" spans="1:13" x14ac:dyDescent="0.25">
      <c r="A18" t="s">
        <v>30</v>
      </c>
      <c r="B18">
        <v>2</v>
      </c>
      <c r="C18">
        <v>276</v>
      </c>
      <c r="F18" t="s">
        <v>12</v>
      </c>
      <c r="H18" t="s">
        <v>31</v>
      </c>
      <c r="I18">
        <f>2491+1564+266+(-16+0+0)</f>
        <v>4305</v>
      </c>
      <c r="J18">
        <f>2500+1564+235+(-11+0+0)</f>
        <v>4288</v>
      </c>
      <c r="K18">
        <f>2545+1564+231+(-1+0+0)</f>
        <v>4339</v>
      </c>
      <c r="L18">
        <f>2545+1564+316+(-1+0+0)</f>
        <v>4424</v>
      </c>
      <c r="M18">
        <f>1050+1176+1565+639+462+(-13+0+0+0+0)</f>
        <v>4879</v>
      </c>
    </row>
    <row r="19" spans="1:13" x14ac:dyDescent="0.25">
      <c r="A19" t="s">
        <v>34</v>
      </c>
      <c r="B19">
        <v>2</v>
      </c>
      <c r="C19">
        <v>280</v>
      </c>
      <c r="F19" t="s">
        <v>12</v>
      </c>
      <c r="H19" t="s">
        <v>33</v>
      </c>
      <c r="I19">
        <f>2751+706+563+279+(-24+0+0+0)</f>
        <v>4275</v>
      </c>
      <c r="J19">
        <f>2751+706+563+243+(-10+0+0+0)</f>
        <v>4253</v>
      </c>
      <c r="K19">
        <f>2776+706+563+250+(1+0+0+0)</f>
        <v>4296</v>
      </c>
      <c r="L19">
        <f>2776+706+563+319+(1+0+0+0)</f>
        <v>4365</v>
      </c>
      <c r="M19">
        <f>1050+1176+1673+530+445+(-13+0+0+0+0)</f>
        <v>4861</v>
      </c>
    </row>
    <row r="20" spans="1:13" x14ac:dyDescent="0.25">
      <c r="A20" t="s">
        <v>36</v>
      </c>
      <c r="B20">
        <v>2</v>
      </c>
      <c r="C20">
        <v>286</v>
      </c>
      <c r="F20" t="s">
        <v>12</v>
      </c>
      <c r="H20" t="s">
        <v>35</v>
      </c>
      <c r="I20">
        <f>2751+706+563+241+(-24+0+0+0)</f>
        <v>4237</v>
      </c>
      <c r="J20">
        <f>2751+706+563+206+(-10+0+0+0)</f>
        <v>4216</v>
      </c>
      <c r="K20">
        <f>2776+706+563+212+(1+0+0+0)</f>
        <v>4258</v>
      </c>
      <c r="L20">
        <f>2776+706+563+277+(1+0+0+0)</f>
        <v>4323</v>
      </c>
      <c r="M20">
        <f>1050+1176+1673+530+389+(-13+0+0+0+0)</f>
        <v>4805</v>
      </c>
    </row>
    <row r="21" spans="1:13" x14ac:dyDescent="0.25">
      <c r="A21" t="s">
        <v>32</v>
      </c>
      <c r="B21">
        <v>2</v>
      </c>
      <c r="C21">
        <v>287</v>
      </c>
      <c r="F21" t="s">
        <v>12</v>
      </c>
      <c r="H21" t="s">
        <v>37</v>
      </c>
      <c r="I21">
        <f>2751+706+488+276+(-24+0+5+0)</f>
        <v>4202</v>
      </c>
      <c r="J21">
        <f>2751+706+488+242+(-10+0+0+0)</f>
        <v>4177</v>
      </c>
      <c r="K21">
        <f>2776+706+488+246+(1+0+0+0)</f>
        <v>4217</v>
      </c>
      <c r="L21">
        <f>2776+706+488+302+(1+0+0+0)</f>
        <v>4273</v>
      </c>
      <c r="M21">
        <f>1050+1176+1673+488+433+(-13+0+0+0+0)</f>
        <v>4807</v>
      </c>
    </row>
    <row r="22" spans="1:13" x14ac:dyDescent="0.25">
      <c r="A22" t="s">
        <v>38</v>
      </c>
      <c r="B22">
        <v>2</v>
      </c>
      <c r="C22">
        <v>471</v>
      </c>
      <c r="F22" t="s">
        <v>12</v>
      </c>
      <c r="H22" t="s">
        <v>39</v>
      </c>
      <c r="I22">
        <f>2751+706+488+287+(-24+0+5+0)</f>
        <v>4213</v>
      </c>
      <c r="J22">
        <f>2751+706+488+253+(-10+0+0+0)</f>
        <v>4188</v>
      </c>
      <c r="K22">
        <f>2776+706+488+255+(1+0+0+0)</f>
        <v>4226</v>
      </c>
      <c r="L22">
        <f>2776+706+488+305+(1+0+0+0)</f>
        <v>4276</v>
      </c>
      <c r="M22">
        <f>1050+1176+1673+488+454+(-13+0+0+0+0)</f>
        <v>4828</v>
      </c>
    </row>
    <row r="23" spans="1:13" x14ac:dyDescent="0.25">
      <c r="H23" t="s">
        <v>40</v>
      </c>
      <c r="I23">
        <f>2751+1152+281+(-24+17+0)</f>
        <v>4177</v>
      </c>
      <c r="J23">
        <f>2751+1152+254+(-10+6+0)</f>
        <v>4153</v>
      </c>
      <c r="K23">
        <f>2776+1152+258+(1+0+0)</f>
        <v>4187</v>
      </c>
      <c r="L23">
        <f>2776+1152+302+(1+0+0)</f>
        <v>4231</v>
      </c>
      <c r="M23">
        <f>1050+1176+1673+488+511+(-13+0+0+0+0)</f>
        <v>4885</v>
      </c>
    </row>
    <row r="24" spans="1:13" x14ac:dyDescent="0.25">
      <c r="A24" s="3" t="s">
        <v>41</v>
      </c>
      <c r="H24" t="s">
        <v>42</v>
      </c>
      <c r="I24">
        <f>2751+1152+286+(-24+17+0)</f>
        <v>4182</v>
      </c>
      <c r="J24">
        <f>2751+1152+258+(-10+6+0)</f>
        <v>4157</v>
      </c>
      <c r="K24">
        <f>2776+1152+260+(1+0+0)</f>
        <v>4189</v>
      </c>
      <c r="L24">
        <f>2776+1152+300+(1+0+0)</f>
        <v>4229</v>
      </c>
    </row>
    <row r="25" spans="1:13" x14ac:dyDescent="0.25">
      <c r="A25" s="3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9</v>
      </c>
      <c r="H25" t="s">
        <v>43</v>
      </c>
      <c r="I25">
        <f>894+2458+471+256+(-3+0+0+0)</f>
        <v>4076</v>
      </c>
      <c r="J25">
        <f>894+2458+471+258+(-3+0+0+0)</f>
        <v>4078</v>
      </c>
      <c r="K25">
        <f>894+2458+471+311+(-3+0+0+0)</f>
        <v>4131</v>
      </c>
    </row>
    <row r="26" spans="1:13" x14ac:dyDescent="0.25">
      <c r="A26" s="5" t="s">
        <v>44</v>
      </c>
      <c r="B26" s="5">
        <v>2</v>
      </c>
      <c r="C26" s="5">
        <v>1152</v>
      </c>
      <c r="F26" t="s">
        <v>12</v>
      </c>
      <c r="H26" t="s">
        <v>45</v>
      </c>
      <c r="I26">
        <f>894+2458+471+234+(-3+0+0+0)</f>
        <v>4054</v>
      </c>
      <c r="J26">
        <f>894+2458+471+232+(-3+0+0+0)</f>
        <v>4052</v>
      </c>
      <c r="K26">
        <f>894+2458+471+276+(-3+0+0+0)</f>
        <v>4096</v>
      </c>
    </row>
    <row r="28" spans="1:13" x14ac:dyDescent="0.25">
      <c r="A28" s="3" t="s">
        <v>46</v>
      </c>
    </row>
    <row r="29" spans="1:13" x14ac:dyDescent="0.25">
      <c r="A29" s="3" t="s">
        <v>4</v>
      </c>
      <c r="B29" s="3" t="s">
        <v>5</v>
      </c>
      <c r="C29" s="3" t="s">
        <v>6</v>
      </c>
      <c r="D29" s="3" t="s">
        <v>7</v>
      </c>
      <c r="E29" s="3" t="s">
        <v>8</v>
      </c>
      <c r="F29" s="3" t="s">
        <v>9</v>
      </c>
    </row>
    <row r="30" spans="1:13" x14ac:dyDescent="0.25">
      <c r="A30" t="s">
        <v>48</v>
      </c>
      <c r="B30">
        <v>2</v>
      </c>
      <c r="C30">
        <v>204</v>
      </c>
      <c r="F30" t="s">
        <v>12</v>
      </c>
    </row>
    <row r="31" spans="1:13" x14ac:dyDescent="0.25">
      <c r="A31" t="s">
        <v>180</v>
      </c>
      <c r="B31">
        <v>4</v>
      </c>
      <c r="C31">
        <v>206</v>
      </c>
      <c r="F31" t="s">
        <v>12</v>
      </c>
    </row>
    <row r="32" spans="1:13" x14ac:dyDescent="0.25">
      <c r="A32" t="s">
        <v>181</v>
      </c>
      <c r="B32">
        <v>2</v>
      </c>
      <c r="C32">
        <v>207</v>
      </c>
      <c r="F32" t="s">
        <v>12</v>
      </c>
    </row>
    <row r="33" spans="1:6" x14ac:dyDescent="0.25">
      <c r="A33" t="s">
        <v>182</v>
      </c>
      <c r="B33">
        <v>2</v>
      </c>
      <c r="C33">
        <v>211</v>
      </c>
      <c r="F33" t="s">
        <v>12</v>
      </c>
    </row>
    <row r="34" spans="1:6" x14ac:dyDescent="0.25">
      <c r="A34" t="s">
        <v>51</v>
      </c>
      <c r="B34">
        <v>2</v>
      </c>
      <c r="C34">
        <v>212</v>
      </c>
      <c r="F34" t="s">
        <v>12</v>
      </c>
    </row>
    <row r="35" spans="1:6" x14ac:dyDescent="0.25">
      <c r="A35" t="s">
        <v>183</v>
      </c>
      <c r="B35">
        <v>4</v>
      </c>
      <c r="C35">
        <v>226</v>
      </c>
      <c r="F35" t="s">
        <v>12</v>
      </c>
    </row>
    <row r="36" spans="1:6" x14ac:dyDescent="0.25">
      <c r="A36" t="s">
        <v>54</v>
      </c>
      <c r="B36">
        <v>2</v>
      </c>
      <c r="C36">
        <v>228</v>
      </c>
      <c r="F36" t="s">
        <v>12</v>
      </c>
    </row>
    <row r="37" spans="1:6" x14ac:dyDescent="0.25">
      <c r="A37" t="s">
        <v>55</v>
      </c>
      <c r="B37">
        <v>2</v>
      </c>
      <c r="C37">
        <v>231</v>
      </c>
      <c r="F37" t="s">
        <v>12</v>
      </c>
    </row>
    <row r="38" spans="1:6" x14ac:dyDescent="0.25">
      <c r="A38" t="s">
        <v>56</v>
      </c>
      <c r="B38">
        <v>2</v>
      </c>
      <c r="C38">
        <v>232</v>
      </c>
      <c r="F38" t="s">
        <v>12</v>
      </c>
    </row>
    <row r="39" spans="1:6" x14ac:dyDescent="0.25">
      <c r="A39" t="s">
        <v>57</v>
      </c>
      <c r="B39">
        <v>2</v>
      </c>
      <c r="C39">
        <v>235</v>
      </c>
      <c r="F39" t="s">
        <v>12</v>
      </c>
    </row>
    <row r="40" spans="1:6" x14ac:dyDescent="0.25">
      <c r="A40" t="s">
        <v>184</v>
      </c>
      <c r="B40">
        <v>2</v>
      </c>
      <c r="C40">
        <v>242</v>
      </c>
      <c r="F40" t="s">
        <v>12</v>
      </c>
    </row>
    <row r="41" spans="1:6" x14ac:dyDescent="0.25">
      <c r="A41" t="s">
        <v>185</v>
      </c>
      <c r="B41">
        <v>2</v>
      </c>
      <c r="C41">
        <v>243</v>
      </c>
      <c r="F41" t="s">
        <v>12</v>
      </c>
    </row>
    <row r="42" spans="1:6" x14ac:dyDescent="0.25">
      <c r="A42" t="s">
        <v>186</v>
      </c>
      <c r="B42">
        <v>2</v>
      </c>
      <c r="C42">
        <v>246</v>
      </c>
      <c r="F42" t="s">
        <v>12</v>
      </c>
    </row>
    <row r="43" spans="1:6" x14ac:dyDescent="0.25">
      <c r="A43" t="s">
        <v>60</v>
      </c>
      <c r="B43">
        <v>2</v>
      </c>
      <c r="C43">
        <v>248</v>
      </c>
      <c r="F43" t="s">
        <v>12</v>
      </c>
    </row>
    <row r="44" spans="1:6" x14ac:dyDescent="0.25">
      <c r="A44" t="s">
        <v>187</v>
      </c>
      <c r="B44">
        <v>2</v>
      </c>
      <c r="C44">
        <v>250</v>
      </c>
      <c r="F44" t="s">
        <v>12</v>
      </c>
    </row>
    <row r="45" spans="1:6" x14ac:dyDescent="0.25">
      <c r="A45" t="s">
        <v>188</v>
      </c>
      <c r="B45">
        <v>2</v>
      </c>
      <c r="C45">
        <v>251</v>
      </c>
      <c r="F45" t="s">
        <v>12</v>
      </c>
    </row>
    <row r="46" spans="1:6" x14ac:dyDescent="0.25">
      <c r="A46" t="s">
        <v>189</v>
      </c>
      <c r="B46">
        <v>2</v>
      </c>
      <c r="C46">
        <v>253</v>
      </c>
      <c r="F46" t="s">
        <v>12</v>
      </c>
    </row>
    <row r="47" spans="1:6" x14ac:dyDescent="0.25">
      <c r="A47" t="s">
        <v>64</v>
      </c>
      <c r="B47">
        <v>2</v>
      </c>
      <c r="C47">
        <v>254</v>
      </c>
      <c r="F47" t="s">
        <v>12</v>
      </c>
    </row>
    <row r="48" spans="1:6" x14ac:dyDescent="0.25">
      <c r="A48" t="s">
        <v>190</v>
      </c>
      <c r="B48">
        <v>4</v>
      </c>
      <c r="C48">
        <v>255</v>
      </c>
      <c r="F48" t="s">
        <v>12</v>
      </c>
    </row>
    <row r="49" spans="1:6" x14ac:dyDescent="0.25">
      <c r="A49" t="s">
        <v>191</v>
      </c>
      <c r="B49">
        <v>6</v>
      </c>
      <c r="C49">
        <v>258</v>
      </c>
      <c r="F49" t="s">
        <v>12</v>
      </c>
    </row>
    <row r="50" spans="1:6" x14ac:dyDescent="0.25">
      <c r="A50" t="s">
        <v>63</v>
      </c>
      <c r="B50">
        <v>2</v>
      </c>
      <c r="C50">
        <v>259</v>
      </c>
      <c r="F50" t="s">
        <v>12</v>
      </c>
    </row>
    <row r="51" spans="1:6" x14ac:dyDescent="0.25">
      <c r="A51" t="s">
        <v>67</v>
      </c>
      <c r="B51">
        <v>2</v>
      </c>
      <c r="C51">
        <v>260</v>
      </c>
      <c r="F51" t="s">
        <v>12</v>
      </c>
    </row>
    <row r="52" spans="1:6" x14ac:dyDescent="0.25">
      <c r="A52" t="s">
        <v>68</v>
      </c>
      <c r="B52">
        <v>4</v>
      </c>
      <c r="C52">
        <v>277</v>
      </c>
      <c r="F52" t="s">
        <v>12</v>
      </c>
    </row>
    <row r="53" spans="1:6" x14ac:dyDescent="0.25">
      <c r="A53" t="s">
        <v>71</v>
      </c>
      <c r="B53">
        <v>2</v>
      </c>
      <c r="C53">
        <v>300</v>
      </c>
      <c r="F53" t="s">
        <v>12</v>
      </c>
    </row>
    <row r="54" spans="1:6" x14ac:dyDescent="0.25">
      <c r="A54" t="s">
        <v>192</v>
      </c>
      <c r="B54">
        <v>4</v>
      </c>
      <c r="C54">
        <v>302</v>
      </c>
      <c r="F54" t="s">
        <v>12</v>
      </c>
    </row>
    <row r="55" spans="1:6" x14ac:dyDescent="0.25">
      <c r="A55" t="s">
        <v>193</v>
      </c>
      <c r="B55">
        <v>4</v>
      </c>
      <c r="C55">
        <v>305</v>
      </c>
      <c r="F55" t="s">
        <v>12</v>
      </c>
    </row>
    <row r="56" spans="1:6" x14ac:dyDescent="0.25">
      <c r="A56" t="s">
        <v>194</v>
      </c>
      <c r="B56">
        <v>2</v>
      </c>
      <c r="C56">
        <v>311</v>
      </c>
      <c r="F56" t="s">
        <v>12</v>
      </c>
    </row>
    <row r="57" spans="1:6" x14ac:dyDescent="0.25">
      <c r="A57" t="s">
        <v>74</v>
      </c>
      <c r="B57">
        <v>2</v>
      </c>
      <c r="C57">
        <v>314</v>
      </c>
      <c r="F57" t="s">
        <v>12</v>
      </c>
    </row>
    <row r="58" spans="1:6" x14ac:dyDescent="0.25">
      <c r="A58" t="s">
        <v>195</v>
      </c>
      <c r="B58">
        <v>2</v>
      </c>
      <c r="C58">
        <v>316</v>
      </c>
      <c r="F58" t="s">
        <v>12</v>
      </c>
    </row>
    <row r="59" spans="1:6" x14ac:dyDescent="0.25">
      <c r="A59" t="s">
        <v>76</v>
      </c>
      <c r="B59">
        <v>2</v>
      </c>
      <c r="C59">
        <v>319</v>
      </c>
      <c r="F59" t="s">
        <v>12</v>
      </c>
    </row>
    <row r="60" spans="1:6" x14ac:dyDescent="0.25">
      <c r="A60" t="s">
        <v>77</v>
      </c>
      <c r="B60">
        <v>2</v>
      </c>
      <c r="C60">
        <v>323</v>
      </c>
      <c r="F60" t="s">
        <v>12</v>
      </c>
    </row>
    <row r="61" spans="1:6" x14ac:dyDescent="0.25">
      <c r="A61" t="s">
        <v>78</v>
      </c>
      <c r="B61">
        <v>2</v>
      </c>
      <c r="C61">
        <v>328</v>
      </c>
      <c r="F61" t="s">
        <v>12</v>
      </c>
    </row>
    <row r="62" spans="1:6" x14ac:dyDescent="0.25">
      <c r="A62" t="s">
        <v>79</v>
      </c>
      <c r="B62">
        <v>2</v>
      </c>
      <c r="C62">
        <v>348</v>
      </c>
      <c r="F62" t="s">
        <v>12</v>
      </c>
    </row>
    <row r="63" spans="1:6" x14ac:dyDescent="0.25">
      <c r="A63" t="s">
        <v>80</v>
      </c>
      <c r="B63">
        <v>2</v>
      </c>
      <c r="C63">
        <v>358</v>
      </c>
      <c r="F63" t="s">
        <v>12</v>
      </c>
    </row>
    <row r="64" spans="1:6" x14ac:dyDescent="0.25">
      <c r="A64" t="s">
        <v>82</v>
      </c>
      <c r="B64">
        <v>2</v>
      </c>
      <c r="C64">
        <v>363</v>
      </c>
      <c r="F64" t="s">
        <v>12</v>
      </c>
    </row>
    <row r="65" spans="1:6" x14ac:dyDescent="0.25">
      <c r="A65" t="s">
        <v>81</v>
      </c>
      <c r="B65">
        <v>2</v>
      </c>
      <c r="C65">
        <v>364</v>
      </c>
      <c r="F65" t="s">
        <v>12</v>
      </c>
    </row>
    <row r="66" spans="1:6" x14ac:dyDescent="0.25">
      <c r="A66" t="s">
        <v>83</v>
      </c>
      <c r="B66">
        <v>2</v>
      </c>
      <c r="C66">
        <v>366</v>
      </c>
      <c r="F66" t="s">
        <v>12</v>
      </c>
    </row>
    <row r="67" spans="1:6" x14ac:dyDescent="0.25">
      <c r="A67" t="s">
        <v>84</v>
      </c>
      <c r="B67">
        <v>2</v>
      </c>
      <c r="C67">
        <v>367</v>
      </c>
      <c r="F67" t="s">
        <v>12</v>
      </c>
    </row>
    <row r="68" spans="1:6" x14ac:dyDescent="0.25">
      <c r="A68" t="s">
        <v>85</v>
      </c>
      <c r="B68">
        <v>2</v>
      </c>
      <c r="C68">
        <v>375</v>
      </c>
      <c r="F68" t="s">
        <v>12</v>
      </c>
    </row>
    <row r="69" spans="1:6" x14ac:dyDescent="0.25">
      <c r="A69" t="s">
        <v>86</v>
      </c>
      <c r="B69">
        <v>2</v>
      </c>
      <c r="C69">
        <v>389</v>
      </c>
      <c r="F69" t="s">
        <v>12</v>
      </c>
    </row>
    <row r="70" spans="1:6" x14ac:dyDescent="0.25">
      <c r="A70" t="s">
        <v>87</v>
      </c>
      <c r="B70">
        <v>2</v>
      </c>
      <c r="C70">
        <v>397</v>
      </c>
      <c r="F70" t="s">
        <v>12</v>
      </c>
    </row>
    <row r="71" spans="1:6" x14ac:dyDescent="0.25">
      <c r="A71" t="s">
        <v>88</v>
      </c>
      <c r="B71">
        <v>2</v>
      </c>
      <c r="C71">
        <v>433</v>
      </c>
      <c r="F71" t="s">
        <v>12</v>
      </c>
    </row>
    <row r="72" spans="1:6" x14ac:dyDescent="0.25">
      <c r="A72" t="s">
        <v>89</v>
      </c>
      <c r="B72">
        <v>2</v>
      </c>
      <c r="C72">
        <v>434</v>
      </c>
      <c r="F72" t="s">
        <v>12</v>
      </c>
    </row>
    <row r="73" spans="1:6" x14ac:dyDescent="0.25">
      <c r="A73" t="s">
        <v>90</v>
      </c>
      <c r="B73">
        <v>2</v>
      </c>
      <c r="C73">
        <v>445</v>
      </c>
      <c r="F73" t="s">
        <v>12</v>
      </c>
    </row>
    <row r="74" spans="1:6" x14ac:dyDescent="0.25">
      <c r="A74" t="s">
        <v>91</v>
      </c>
      <c r="B74">
        <v>2</v>
      </c>
      <c r="C74">
        <v>454</v>
      </c>
      <c r="F74" t="s">
        <v>12</v>
      </c>
    </row>
    <row r="75" spans="1:6" x14ac:dyDescent="0.25">
      <c r="A75" t="s">
        <v>92</v>
      </c>
      <c r="B75">
        <v>2</v>
      </c>
      <c r="C75">
        <v>462</v>
      </c>
      <c r="F75" t="s">
        <v>12</v>
      </c>
    </row>
    <row r="76" spans="1:6" x14ac:dyDescent="0.25">
      <c r="A76" t="s">
        <v>93</v>
      </c>
      <c r="B76">
        <v>4</v>
      </c>
      <c r="C76">
        <v>471</v>
      </c>
      <c r="F76" t="s">
        <v>12</v>
      </c>
    </row>
    <row r="77" spans="1:6" x14ac:dyDescent="0.25">
      <c r="A77" t="s">
        <v>196</v>
      </c>
      <c r="B77">
        <v>8</v>
      </c>
      <c r="C77">
        <v>488</v>
      </c>
      <c r="F77" t="s">
        <v>12</v>
      </c>
    </row>
    <row r="78" spans="1:6" x14ac:dyDescent="0.25">
      <c r="A78" t="s">
        <v>95</v>
      </c>
      <c r="B78">
        <v>2</v>
      </c>
      <c r="C78">
        <v>511</v>
      </c>
      <c r="F78" t="s">
        <v>12</v>
      </c>
    </row>
    <row r="79" spans="1:6" x14ac:dyDescent="0.25">
      <c r="A79" t="s">
        <v>97</v>
      </c>
      <c r="B79">
        <v>2</v>
      </c>
      <c r="C79">
        <v>528</v>
      </c>
      <c r="F79" t="s">
        <v>12</v>
      </c>
    </row>
    <row r="80" spans="1:6" x14ac:dyDescent="0.25">
      <c r="A80" t="s">
        <v>96</v>
      </c>
      <c r="B80">
        <v>2</v>
      </c>
      <c r="C80">
        <v>530</v>
      </c>
      <c r="F80" t="s">
        <v>12</v>
      </c>
    </row>
    <row r="81" spans="1:6" x14ac:dyDescent="0.25">
      <c r="A81" t="s">
        <v>102</v>
      </c>
      <c r="B81">
        <v>4</v>
      </c>
      <c r="C81">
        <v>563</v>
      </c>
      <c r="F81" t="s">
        <v>12</v>
      </c>
    </row>
    <row r="82" spans="1:6" x14ac:dyDescent="0.25">
      <c r="A82" t="s">
        <v>98</v>
      </c>
      <c r="B82">
        <v>2</v>
      </c>
      <c r="C82">
        <v>639</v>
      </c>
      <c r="F82" t="s">
        <v>12</v>
      </c>
    </row>
    <row r="83" spans="1:6" x14ac:dyDescent="0.25">
      <c r="A83" t="s">
        <v>100</v>
      </c>
      <c r="B83">
        <v>2</v>
      </c>
      <c r="C83">
        <v>706</v>
      </c>
      <c r="F83" t="s">
        <v>12</v>
      </c>
    </row>
    <row r="84" spans="1:6" x14ac:dyDescent="0.25">
      <c r="A84" t="s">
        <v>101</v>
      </c>
      <c r="B84">
        <v>2</v>
      </c>
      <c r="C84">
        <v>715</v>
      </c>
      <c r="F84" t="s">
        <v>12</v>
      </c>
    </row>
    <row r="85" spans="1:6" x14ac:dyDescent="0.25">
      <c r="A85" t="s">
        <v>103</v>
      </c>
      <c r="B85">
        <v>2</v>
      </c>
      <c r="C85">
        <v>774</v>
      </c>
      <c r="F85" t="s">
        <v>12</v>
      </c>
    </row>
    <row r="86" spans="1:6" x14ac:dyDescent="0.25">
      <c r="A86" t="s">
        <v>104</v>
      </c>
      <c r="B86">
        <v>6</v>
      </c>
      <c r="C86">
        <v>1152</v>
      </c>
      <c r="F86" t="s">
        <v>12</v>
      </c>
    </row>
    <row r="88" spans="1:6" x14ac:dyDescent="0.25">
      <c r="A88" s="3" t="s">
        <v>105</v>
      </c>
    </row>
    <row r="89" spans="1:6" x14ac:dyDescent="0.25">
      <c r="A89" s="3" t="s">
        <v>4</v>
      </c>
      <c r="B89" s="3" t="s">
        <v>5</v>
      </c>
      <c r="C89" s="3" t="s">
        <v>6</v>
      </c>
      <c r="D89" s="3" t="s">
        <v>7</v>
      </c>
      <c r="E89" s="3" t="s">
        <v>8</v>
      </c>
      <c r="F89" s="3" t="s">
        <v>9</v>
      </c>
    </row>
    <row r="90" spans="1:6" x14ac:dyDescent="0.25">
      <c r="A90" t="s">
        <v>106</v>
      </c>
      <c r="B90">
        <v>2</v>
      </c>
      <c r="C90">
        <v>279</v>
      </c>
      <c r="F90" t="s">
        <v>12</v>
      </c>
    </row>
    <row r="92" spans="1:6" x14ac:dyDescent="0.25">
      <c r="A92" s="3" t="s">
        <v>107</v>
      </c>
    </row>
    <row r="93" spans="1:6" x14ac:dyDescent="0.25">
      <c r="A93" s="3" t="s">
        <v>4</v>
      </c>
      <c r="B93" s="3" t="s">
        <v>5</v>
      </c>
      <c r="C93" s="3" t="s">
        <v>6</v>
      </c>
      <c r="D93" s="3" t="s">
        <v>7</v>
      </c>
      <c r="E93" s="3" t="s">
        <v>8</v>
      </c>
      <c r="F93" s="3" t="s">
        <v>9</v>
      </c>
    </row>
    <row r="94" spans="1:6" x14ac:dyDescent="0.25">
      <c r="A94" s="5" t="s">
        <v>108</v>
      </c>
      <c r="B94" s="5">
        <v>2</v>
      </c>
      <c r="C94" s="5">
        <v>488</v>
      </c>
      <c r="F94" t="s">
        <v>12</v>
      </c>
    </row>
    <row r="96" spans="1:6" x14ac:dyDescent="0.25">
      <c r="A96" s="3" t="s">
        <v>109</v>
      </c>
    </row>
    <row r="97" spans="1:6" x14ac:dyDescent="0.25">
      <c r="A97" s="3" t="s">
        <v>4</v>
      </c>
      <c r="B97" s="3" t="s">
        <v>5</v>
      </c>
      <c r="C97" s="3" t="s">
        <v>6</v>
      </c>
      <c r="D97" s="3" t="s">
        <v>7</v>
      </c>
      <c r="E97" s="3" t="s">
        <v>8</v>
      </c>
      <c r="F97" s="3" t="s">
        <v>9</v>
      </c>
    </row>
    <row r="98" spans="1:6" x14ac:dyDescent="0.25">
      <c r="A98" t="s">
        <v>110</v>
      </c>
      <c r="B98">
        <v>2</v>
      </c>
      <c r="C98">
        <v>224</v>
      </c>
      <c r="F98" t="s">
        <v>12</v>
      </c>
    </row>
    <row r="99" spans="1:6" x14ac:dyDescent="0.25">
      <c r="A99" t="s">
        <v>111</v>
      </c>
      <c r="B99">
        <v>2</v>
      </c>
      <c r="C99">
        <v>243</v>
      </c>
      <c r="F99" t="s">
        <v>12</v>
      </c>
    </row>
    <row r="100" spans="1:6" x14ac:dyDescent="0.25">
      <c r="A100" t="s">
        <v>112</v>
      </c>
      <c r="B100">
        <v>2</v>
      </c>
      <c r="C100">
        <v>254</v>
      </c>
      <c r="F100" t="s">
        <v>12</v>
      </c>
    </row>
    <row r="101" spans="1:6" x14ac:dyDescent="0.25">
      <c r="A101" t="s">
        <v>114</v>
      </c>
      <c r="B101">
        <v>2</v>
      </c>
      <c r="C101">
        <v>563</v>
      </c>
      <c r="F101" t="s">
        <v>12</v>
      </c>
    </row>
    <row r="102" spans="1:6" x14ac:dyDescent="0.25">
      <c r="A102" t="s">
        <v>113</v>
      </c>
      <c r="B102">
        <v>4</v>
      </c>
      <c r="C102">
        <v>706</v>
      </c>
      <c r="F102" t="s">
        <v>12</v>
      </c>
    </row>
    <row r="104" spans="1:6" x14ac:dyDescent="0.25">
      <c r="A104" s="3" t="s">
        <v>115</v>
      </c>
    </row>
    <row r="105" spans="1:6" x14ac:dyDescent="0.25">
      <c r="A105" s="3" t="s">
        <v>4</v>
      </c>
      <c r="B105" s="3" t="s">
        <v>5</v>
      </c>
      <c r="C105" s="3" t="s">
        <v>6</v>
      </c>
      <c r="D105" s="3" t="s">
        <v>7</v>
      </c>
      <c r="E105" s="3" t="s">
        <v>8</v>
      </c>
      <c r="F105" s="3" t="s">
        <v>9</v>
      </c>
    </row>
    <row r="106" spans="1:6" x14ac:dyDescent="0.25">
      <c r="A106" s="5" t="s">
        <v>116</v>
      </c>
      <c r="B106" s="5">
        <v>4</v>
      </c>
      <c r="C106" s="5">
        <v>1564</v>
      </c>
      <c r="F106" t="s">
        <v>12</v>
      </c>
    </row>
    <row r="107" spans="1:6" x14ac:dyDescent="0.25">
      <c r="A107" s="5" t="s">
        <v>117</v>
      </c>
      <c r="B107" s="5">
        <v>2</v>
      </c>
      <c r="C107" s="5">
        <v>1565</v>
      </c>
      <c r="F107" t="s">
        <v>12</v>
      </c>
    </row>
    <row r="108" spans="1:6" x14ac:dyDescent="0.25">
      <c r="A108" s="5" t="s">
        <v>118</v>
      </c>
      <c r="B108" s="5">
        <v>4</v>
      </c>
      <c r="C108" s="5">
        <v>1615</v>
      </c>
      <c r="F108" t="s">
        <v>12</v>
      </c>
    </row>
    <row r="109" spans="1:6" x14ac:dyDescent="0.25">
      <c r="A109" s="5" t="s">
        <v>119</v>
      </c>
      <c r="B109" s="5">
        <v>2</v>
      </c>
      <c r="C109" s="5">
        <v>1673</v>
      </c>
      <c r="F109" t="s">
        <v>12</v>
      </c>
    </row>
    <row r="110" spans="1:6" x14ac:dyDescent="0.25">
      <c r="A110" s="5" t="s">
        <v>120</v>
      </c>
      <c r="B110" s="5">
        <v>2</v>
      </c>
      <c r="C110" s="5">
        <v>1699</v>
      </c>
      <c r="F110" t="s">
        <v>12</v>
      </c>
    </row>
    <row r="111" spans="1:6" x14ac:dyDescent="0.25">
      <c r="A111" s="5" t="s">
        <v>121</v>
      </c>
      <c r="B111" s="5">
        <v>2</v>
      </c>
      <c r="C111" s="5">
        <v>1741</v>
      </c>
      <c r="F111" t="s">
        <v>12</v>
      </c>
    </row>
    <row r="112" spans="1:6" x14ac:dyDescent="0.25">
      <c r="A112" s="5" t="s">
        <v>122</v>
      </c>
      <c r="B112" s="5">
        <v>2</v>
      </c>
      <c r="C112" s="5">
        <v>1783</v>
      </c>
      <c r="F112" t="s">
        <v>12</v>
      </c>
    </row>
    <row r="114" spans="1:6" x14ac:dyDescent="0.25">
      <c r="A114" s="3" t="s">
        <v>123</v>
      </c>
    </row>
    <row r="115" spans="1:6" x14ac:dyDescent="0.25">
      <c r="A115" s="3" t="s">
        <v>4</v>
      </c>
      <c r="B115" s="3" t="s">
        <v>5</v>
      </c>
      <c r="C115" s="3" t="s">
        <v>6</v>
      </c>
      <c r="D115" s="3" t="s">
        <v>7</v>
      </c>
      <c r="E115" s="3" t="s">
        <v>8</v>
      </c>
      <c r="F115" s="3" t="s">
        <v>9</v>
      </c>
    </row>
    <row r="116" spans="1:6" x14ac:dyDescent="0.25">
      <c r="A116" t="s">
        <v>124</v>
      </c>
      <c r="B116">
        <v>2</v>
      </c>
      <c r="C116">
        <v>238</v>
      </c>
      <c r="F116" t="s">
        <v>12</v>
      </c>
    </row>
    <row r="117" spans="1:6" x14ac:dyDescent="0.25">
      <c r="A117" t="s">
        <v>125</v>
      </c>
      <c r="B117">
        <v>2</v>
      </c>
      <c r="C117">
        <v>239</v>
      </c>
      <c r="F117" t="s">
        <v>12</v>
      </c>
    </row>
    <row r="118" spans="1:6" x14ac:dyDescent="0.25">
      <c r="A118" t="s">
        <v>126</v>
      </c>
      <c r="B118">
        <v>2</v>
      </c>
      <c r="C118">
        <v>258</v>
      </c>
      <c r="F118" t="s">
        <v>12</v>
      </c>
    </row>
    <row r="119" spans="1:6" x14ac:dyDescent="0.25">
      <c r="A119" t="s">
        <v>127</v>
      </c>
      <c r="B119">
        <v>2</v>
      </c>
      <c r="C119">
        <v>259</v>
      </c>
      <c r="F119" t="s">
        <v>12</v>
      </c>
    </row>
    <row r="120" spans="1:6" x14ac:dyDescent="0.25">
      <c r="A120" t="s">
        <v>128</v>
      </c>
      <c r="B120">
        <v>2</v>
      </c>
      <c r="C120">
        <v>266</v>
      </c>
      <c r="F120" t="s">
        <v>12</v>
      </c>
    </row>
    <row r="121" spans="1:6" x14ac:dyDescent="0.25">
      <c r="A121" t="s">
        <v>129</v>
      </c>
      <c r="B121">
        <v>2</v>
      </c>
      <c r="C121">
        <v>275</v>
      </c>
      <c r="F121" t="s">
        <v>12</v>
      </c>
    </row>
    <row r="122" spans="1:6" x14ac:dyDescent="0.25">
      <c r="A122" t="s">
        <v>130</v>
      </c>
      <c r="B122">
        <v>2</v>
      </c>
      <c r="C122">
        <v>281</v>
      </c>
      <c r="F122" t="s">
        <v>12</v>
      </c>
    </row>
    <row r="123" spans="1:6" x14ac:dyDescent="0.25">
      <c r="A123" t="s">
        <v>131</v>
      </c>
      <c r="B123">
        <v>2</v>
      </c>
      <c r="C123">
        <v>284</v>
      </c>
      <c r="F123" t="s">
        <v>12</v>
      </c>
    </row>
    <row r="125" spans="1:6" x14ac:dyDescent="0.25">
      <c r="A125" s="3" t="s">
        <v>132</v>
      </c>
    </row>
    <row r="126" spans="1:6" x14ac:dyDescent="0.25">
      <c r="A126" s="3" t="s">
        <v>4</v>
      </c>
      <c r="B126" s="3" t="s">
        <v>5</v>
      </c>
      <c r="C126" s="3" t="s">
        <v>6</v>
      </c>
      <c r="D126" s="3" t="s">
        <v>7</v>
      </c>
      <c r="E126" s="3" t="s">
        <v>8</v>
      </c>
      <c r="F126" s="3" t="s">
        <v>9</v>
      </c>
    </row>
    <row r="127" spans="1:6" x14ac:dyDescent="0.25">
      <c r="A127" s="5" t="s">
        <v>133</v>
      </c>
      <c r="B127" s="5">
        <v>2</v>
      </c>
      <c r="C127" s="5">
        <v>1699</v>
      </c>
      <c r="F127" t="s">
        <v>12</v>
      </c>
    </row>
    <row r="128" spans="1:6" x14ac:dyDescent="0.25">
      <c r="A128" s="5" t="s">
        <v>134</v>
      </c>
      <c r="B128" s="5">
        <v>2</v>
      </c>
      <c r="C128" s="5">
        <v>1783</v>
      </c>
      <c r="F128" t="s">
        <v>12</v>
      </c>
    </row>
    <row r="130" spans="1:6" x14ac:dyDescent="0.25">
      <c r="A130" s="3" t="s">
        <v>135</v>
      </c>
    </row>
    <row r="131" spans="1:6" x14ac:dyDescent="0.25">
      <c r="A131" s="3" t="s">
        <v>4</v>
      </c>
      <c r="B131" s="3" t="s">
        <v>5</v>
      </c>
      <c r="C131" s="3" t="s">
        <v>6</v>
      </c>
      <c r="D131" s="3" t="s">
        <v>7</v>
      </c>
      <c r="E131" s="3" t="s">
        <v>8</v>
      </c>
      <c r="F131" s="3" t="s">
        <v>9</v>
      </c>
    </row>
    <row r="132" spans="1:6" x14ac:dyDescent="0.25">
      <c r="A132" s="5" t="s">
        <v>136</v>
      </c>
      <c r="B132" s="5">
        <v>2</v>
      </c>
      <c r="C132" s="5">
        <v>563</v>
      </c>
      <c r="F132" t="s">
        <v>12</v>
      </c>
    </row>
    <row r="134" spans="1:6" x14ac:dyDescent="0.25">
      <c r="A134" s="3" t="s">
        <v>137</v>
      </c>
    </row>
    <row r="135" spans="1:6" x14ac:dyDescent="0.25">
      <c r="A135" s="3" t="s">
        <v>4</v>
      </c>
      <c r="B135" s="3" t="s">
        <v>5</v>
      </c>
      <c r="C135" s="3" t="s">
        <v>6</v>
      </c>
      <c r="D135" s="3" t="s">
        <v>7</v>
      </c>
      <c r="E135" s="3" t="s">
        <v>8</v>
      </c>
      <c r="F135" s="3" t="s">
        <v>9</v>
      </c>
    </row>
    <row r="136" spans="1:6" x14ac:dyDescent="0.25">
      <c r="A136" t="s">
        <v>138</v>
      </c>
      <c r="B136">
        <v>2</v>
      </c>
      <c r="C136">
        <v>2458</v>
      </c>
      <c r="F136" t="s">
        <v>12</v>
      </c>
    </row>
    <row r="138" spans="1:6" x14ac:dyDescent="0.25">
      <c r="A138" s="3" t="s">
        <v>139</v>
      </c>
    </row>
    <row r="139" spans="1:6" x14ac:dyDescent="0.25">
      <c r="A139" s="3" t="s">
        <v>4</v>
      </c>
      <c r="B139" s="3" t="s">
        <v>5</v>
      </c>
      <c r="C139" s="3" t="s">
        <v>6</v>
      </c>
      <c r="D139" s="3" t="s">
        <v>7</v>
      </c>
      <c r="E139" s="3" t="s">
        <v>8</v>
      </c>
      <c r="F139" s="3" t="s">
        <v>9</v>
      </c>
    </row>
    <row r="140" spans="1:6" x14ac:dyDescent="0.25">
      <c r="A140" s="5" t="s">
        <v>140</v>
      </c>
      <c r="B140" s="5">
        <v>2</v>
      </c>
      <c r="C140" s="5">
        <v>706</v>
      </c>
      <c r="F140" t="s">
        <v>12</v>
      </c>
    </row>
    <row r="141" spans="1:6" x14ac:dyDescent="0.25">
      <c r="A141" s="5" t="s">
        <v>141</v>
      </c>
      <c r="B141" s="5">
        <v>2</v>
      </c>
      <c r="C141" s="5">
        <v>1564</v>
      </c>
      <c r="F141" t="s">
        <v>12</v>
      </c>
    </row>
    <row r="142" spans="1:6" x14ac:dyDescent="0.25">
      <c r="A142" s="5" t="s">
        <v>142</v>
      </c>
      <c r="B142" s="5">
        <v>2</v>
      </c>
      <c r="C142" s="5">
        <v>1615</v>
      </c>
      <c r="F142" t="s">
        <v>12</v>
      </c>
    </row>
    <row r="143" spans="1:6" x14ac:dyDescent="0.25">
      <c r="A143" s="5" t="s">
        <v>143</v>
      </c>
      <c r="B143" s="5">
        <v>2</v>
      </c>
      <c r="C143" s="5">
        <v>1699</v>
      </c>
      <c r="F143" t="s">
        <v>12</v>
      </c>
    </row>
    <row r="144" spans="1:6" x14ac:dyDescent="0.25">
      <c r="A144" s="5" t="s">
        <v>144</v>
      </c>
      <c r="B144" s="5">
        <v>2</v>
      </c>
      <c r="C144" s="5">
        <v>1783</v>
      </c>
      <c r="F144" t="s">
        <v>12</v>
      </c>
    </row>
    <row r="146" spans="1:6" x14ac:dyDescent="0.25">
      <c r="A146" s="3" t="s">
        <v>145</v>
      </c>
    </row>
    <row r="147" spans="1:6" x14ac:dyDescent="0.25">
      <c r="A147" s="3" t="s">
        <v>4</v>
      </c>
      <c r="B147" s="3" t="s">
        <v>5</v>
      </c>
      <c r="C147" s="3" t="s">
        <v>6</v>
      </c>
      <c r="D147" s="3" t="s">
        <v>7</v>
      </c>
      <c r="E147" s="3" t="s">
        <v>8</v>
      </c>
      <c r="F147" s="3" t="s">
        <v>9</v>
      </c>
    </row>
    <row r="148" spans="1:6" x14ac:dyDescent="0.25">
      <c r="A148" s="5" t="s">
        <v>146</v>
      </c>
      <c r="B148" s="5">
        <v>2</v>
      </c>
      <c r="C148" s="5">
        <v>706</v>
      </c>
      <c r="F148" t="s">
        <v>12</v>
      </c>
    </row>
    <row r="149" spans="1:6" x14ac:dyDescent="0.25">
      <c r="A149" s="5" t="s">
        <v>147</v>
      </c>
      <c r="B149" s="5">
        <v>2</v>
      </c>
      <c r="C149" s="5">
        <v>1564</v>
      </c>
      <c r="F149" t="s">
        <v>12</v>
      </c>
    </row>
    <row r="150" spans="1:6" x14ac:dyDescent="0.25">
      <c r="A150" s="5" t="s">
        <v>148</v>
      </c>
      <c r="B150" s="5">
        <v>2</v>
      </c>
      <c r="C150" s="5">
        <v>1615</v>
      </c>
      <c r="F150" t="s">
        <v>12</v>
      </c>
    </row>
    <row r="151" spans="1:6" x14ac:dyDescent="0.25">
      <c r="A151" s="5" t="s">
        <v>149</v>
      </c>
      <c r="B151" s="5">
        <v>2</v>
      </c>
      <c r="C151" s="5">
        <v>1699</v>
      </c>
      <c r="F151" t="s">
        <v>12</v>
      </c>
    </row>
    <row r="152" spans="1:6" x14ac:dyDescent="0.25">
      <c r="A152" s="5" t="s">
        <v>150</v>
      </c>
      <c r="B152" s="5">
        <v>2</v>
      </c>
      <c r="C152" s="5">
        <v>1783</v>
      </c>
      <c r="F152" t="s">
        <v>12</v>
      </c>
    </row>
    <row r="154" spans="1:6" x14ac:dyDescent="0.25">
      <c r="A154" s="3" t="s">
        <v>151</v>
      </c>
    </row>
    <row r="155" spans="1:6" x14ac:dyDescent="0.25">
      <c r="A155" s="3" t="s">
        <v>4</v>
      </c>
      <c r="B155" s="3" t="s">
        <v>5</v>
      </c>
      <c r="C155" s="3" t="s">
        <v>6</v>
      </c>
      <c r="D155" s="3" t="s">
        <v>7</v>
      </c>
      <c r="E155" s="3" t="s">
        <v>8</v>
      </c>
      <c r="F155" s="3" t="s">
        <v>9</v>
      </c>
    </row>
    <row r="156" spans="1:6" x14ac:dyDescent="0.25">
      <c r="A156" t="s">
        <v>152</v>
      </c>
      <c r="B156">
        <v>4</v>
      </c>
      <c r="C156">
        <v>2465</v>
      </c>
      <c r="F156" t="s">
        <v>153</v>
      </c>
    </row>
    <row r="157" spans="1:6" x14ac:dyDescent="0.25">
      <c r="A157" t="s">
        <v>154</v>
      </c>
      <c r="B157">
        <v>4</v>
      </c>
      <c r="C157">
        <v>2545</v>
      </c>
      <c r="F157" t="s">
        <v>153</v>
      </c>
    </row>
    <row r="158" spans="1:6" x14ac:dyDescent="0.25">
      <c r="A158" t="s">
        <v>155</v>
      </c>
      <c r="B158">
        <v>2</v>
      </c>
      <c r="C158">
        <v>2751</v>
      </c>
      <c r="F158" t="s">
        <v>153</v>
      </c>
    </row>
    <row r="159" spans="1:6" x14ac:dyDescent="0.25">
      <c r="A159" t="s">
        <v>156</v>
      </c>
      <c r="B159">
        <v>4</v>
      </c>
      <c r="C159">
        <v>2776</v>
      </c>
      <c r="F159" t="s">
        <v>153</v>
      </c>
    </row>
    <row r="161" spans="1:6" x14ac:dyDescent="0.25">
      <c r="A161" s="3" t="s">
        <v>157</v>
      </c>
    </row>
    <row r="162" spans="1:6" x14ac:dyDescent="0.25">
      <c r="A162" s="3" t="s">
        <v>4</v>
      </c>
      <c r="B162" s="3" t="s">
        <v>5</v>
      </c>
      <c r="C162" s="3" t="s">
        <v>6</v>
      </c>
      <c r="D162" s="3" t="s">
        <v>7</v>
      </c>
      <c r="E162" s="3" t="s">
        <v>8</v>
      </c>
      <c r="F162" s="3" t="s">
        <v>9</v>
      </c>
    </row>
    <row r="163" spans="1:6" x14ac:dyDescent="0.25">
      <c r="A163" t="s">
        <v>158</v>
      </c>
      <c r="B163">
        <v>2</v>
      </c>
      <c r="C163">
        <v>2751</v>
      </c>
      <c r="F163" t="s">
        <v>159</v>
      </c>
    </row>
    <row r="165" spans="1:6" x14ac:dyDescent="0.25">
      <c r="A165" s="3" t="s">
        <v>160</v>
      </c>
    </row>
    <row r="166" spans="1:6" x14ac:dyDescent="0.25">
      <c r="A166" s="3" t="s">
        <v>4</v>
      </c>
      <c r="B166" s="3" t="s">
        <v>5</v>
      </c>
      <c r="C166" s="3" t="s">
        <v>6</v>
      </c>
      <c r="D166" s="3" t="s">
        <v>7</v>
      </c>
      <c r="E166" s="3" t="s">
        <v>8</v>
      </c>
      <c r="F166" s="3" t="s">
        <v>9</v>
      </c>
    </row>
    <row r="167" spans="1:6" x14ac:dyDescent="0.25">
      <c r="A167" t="s">
        <v>161</v>
      </c>
      <c r="B167">
        <v>2</v>
      </c>
      <c r="C167">
        <v>2420</v>
      </c>
      <c r="F167" t="s">
        <v>153</v>
      </c>
    </row>
    <row r="168" spans="1:6" x14ac:dyDescent="0.25">
      <c r="A168" t="s">
        <v>162</v>
      </c>
      <c r="B168">
        <v>2</v>
      </c>
      <c r="C168">
        <v>2500</v>
      </c>
      <c r="F168" t="s">
        <v>153</v>
      </c>
    </row>
    <row r="170" spans="1:6" x14ac:dyDescent="0.25">
      <c r="A170" s="3" t="s">
        <v>163</v>
      </c>
    </row>
    <row r="171" spans="1:6" x14ac:dyDescent="0.25">
      <c r="A171" s="3" t="s">
        <v>4</v>
      </c>
      <c r="B171" s="3" t="s">
        <v>5</v>
      </c>
      <c r="C171" s="3" t="s">
        <v>6</v>
      </c>
      <c r="D171" s="3" t="s">
        <v>7</v>
      </c>
      <c r="E171" s="3" t="s">
        <v>8</v>
      </c>
      <c r="F171" s="3" t="s">
        <v>9</v>
      </c>
    </row>
    <row r="172" spans="1:6" x14ac:dyDescent="0.25">
      <c r="A172" t="s">
        <v>164</v>
      </c>
      <c r="B172">
        <v>2</v>
      </c>
      <c r="C172">
        <v>2422</v>
      </c>
      <c r="F172" t="s">
        <v>159</v>
      </c>
    </row>
    <row r="173" spans="1:6" x14ac:dyDescent="0.25">
      <c r="A173" t="s">
        <v>165</v>
      </c>
      <c r="B173">
        <v>2</v>
      </c>
      <c r="C173">
        <v>2491</v>
      </c>
      <c r="F173" t="s">
        <v>159</v>
      </c>
    </row>
    <row r="175" spans="1:6" x14ac:dyDescent="0.25">
      <c r="A175" s="3" t="s">
        <v>166</v>
      </c>
    </row>
    <row r="176" spans="1:6" x14ac:dyDescent="0.25">
      <c r="A176" s="3" t="s">
        <v>4</v>
      </c>
      <c r="B176" s="3" t="s">
        <v>5</v>
      </c>
      <c r="C176" s="3" t="s">
        <v>6</v>
      </c>
      <c r="D176" s="3" t="s">
        <v>7</v>
      </c>
      <c r="E176" s="3" t="s">
        <v>8</v>
      </c>
      <c r="F176" s="3" t="s">
        <v>9</v>
      </c>
    </row>
    <row r="177" spans="1:6" x14ac:dyDescent="0.25">
      <c r="A177" t="s">
        <v>167</v>
      </c>
      <c r="B177">
        <v>2</v>
      </c>
      <c r="C177">
        <v>894</v>
      </c>
      <c r="F177" t="s">
        <v>12</v>
      </c>
    </row>
    <row r="178" spans="1:6" x14ac:dyDescent="0.25">
      <c r="A178" t="s">
        <v>168</v>
      </c>
      <c r="B178">
        <v>2</v>
      </c>
      <c r="C178">
        <v>1176</v>
      </c>
      <c r="F178" t="s">
        <v>12</v>
      </c>
    </row>
    <row r="180" spans="1:6" x14ac:dyDescent="0.25">
      <c r="A180" s="6" t="s">
        <v>169</v>
      </c>
    </row>
    <row r="182" spans="1:6" x14ac:dyDescent="0.25">
      <c r="A182" s="6" t="s">
        <v>170</v>
      </c>
      <c r="B182" s="6"/>
      <c r="C182" s="6"/>
    </row>
    <row r="183" spans="1:6" x14ac:dyDescent="0.25">
      <c r="A183" s="6" t="s">
        <v>4</v>
      </c>
      <c r="B183" s="6" t="s">
        <v>5</v>
      </c>
      <c r="C183" s="6" t="s">
        <v>6</v>
      </c>
    </row>
    <row r="184" spans="1:6" x14ac:dyDescent="0.25">
      <c r="A184" t="s">
        <v>171</v>
      </c>
      <c r="B184">
        <v>2</v>
      </c>
      <c r="C184">
        <v>1150</v>
      </c>
    </row>
    <row r="185" spans="1:6" x14ac:dyDescent="0.25">
      <c r="A185" t="s">
        <v>172</v>
      </c>
    </row>
    <row r="186" spans="1:6" x14ac:dyDescent="0.25">
      <c r="A186" s="7"/>
      <c r="B186" s="7"/>
      <c r="C186" s="7"/>
    </row>
    <row r="187" spans="1:6" x14ac:dyDescent="0.25">
      <c r="A187" s="8" t="s">
        <v>173</v>
      </c>
      <c r="B187" s="6"/>
      <c r="C187" s="6"/>
    </row>
    <row r="188" spans="1:6" x14ac:dyDescent="0.25">
      <c r="A188" s="6" t="s">
        <v>4</v>
      </c>
      <c r="B188" s="6" t="s">
        <v>5</v>
      </c>
      <c r="C188" s="6" t="s">
        <v>6</v>
      </c>
    </row>
    <row r="189" spans="1:6" x14ac:dyDescent="0.25">
      <c r="A189" t="s">
        <v>174</v>
      </c>
      <c r="B189">
        <v>2</v>
      </c>
      <c r="C189">
        <v>2990</v>
      </c>
    </row>
    <row r="191" spans="1:6" x14ac:dyDescent="0.25">
      <c r="A191" s="8" t="s">
        <v>175</v>
      </c>
      <c r="B191" s="6"/>
      <c r="C191" s="6"/>
    </row>
    <row r="192" spans="1:6" x14ac:dyDescent="0.25">
      <c r="A192" s="6" t="s">
        <v>4</v>
      </c>
      <c r="B192" s="6" t="s">
        <v>5</v>
      </c>
      <c r="C192" s="6" t="s">
        <v>6</v>
      </c>
    </row>
    <row r="193" spans="1:3" x14ac:dyDescent="0.25">
      <c r="A193" t="s">
        <v>176</v>
      </c>
      <c r="B193">
        <v>2</v>
      </c>
      <c r="C193">
        <v>502</v>
      </c>
    </row>
    <row r="194" spans="1:3" x14ac:dyDescent="0.25">
      <c r="A194" t="s">
        <v>177</v>
      </c>
      <c r="B194">
        <v>2</v>
      </c>
      <c r="C194">
        <v>389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5CA65-7C74-471A-8D4E-AD8141E271AA}">
  <dimension ref="A1:M196"/>
  <sheetViews>
    <sheetView zoomScale="80" zoomScaleNormal="80" workbookViewId="0">
      <selection activeCell="B2" sqref="B2"/>
    </sheetView>
  </sheetViews>
  <sheetFormatPr defaultRowHeight="15" x14ac:dyDescent="0.25"/>
  <cols>
    <col min="1" max="1" width="41.5703125" customWidth="1"/>
  </cols>
  <sheetData>
    <row r="1" spans="1:13" ht="20.25" x14ac:dyDescent="0.3">
      <c r="A1" s="1" t="s">
        <v>0</v>
      </c>
    </row>
    <row r="2" spans="1:13" x14ac:dyDescent="0.25">
      <c r="A2" s="2" t="s">
        <v>197</v>
      </c>
      <c r="B2" s="2"/>
    </row>
    <row r="3" spans="1:13" x14ac:dyDescent="0.25">
      <c r="A3" s="2"/>
      <c r="B3" s="2"/>
    </row>
    <row r="4" spans="1:13" x14ac:dyDescent="0.25">
      <c r="A4" s="3"/>
    </row>
    <row r="5" spans="1:13" x14ac:dyDescent="0.25">
      <c r="A5" s="3"/>
    </row>
    <row r="6" spans="1:13" x14ac:dyDescent="0.25">
      <c r="A6" s="3"/>
    </row>
    <row r="7" spans="1:13" ht="20.25" x14ac:dyDescent="0.3">
      <c r="H7" s="1" t="s">
        <v>1</v>
      </c>
    </row>
    <row r="8" spans="1:13" x14ac:dyDescent="0.25">
      <c r="A8" s="3" t="s">
        <v>2</v>
      </c>
      <c r="H8" s="2" t="s">
        <v>197</v>
      </c>
    </row>
    <row r="9" spans="1:13" x14ac:dyDescent="0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H9" s="3" t="s">
        <v>10</v>
      </c>
    </row>
    <row r="10" spans="1:13" x14ac:dyDescent="0.25">
      <c r="A10" t="s">
        <v>11</v>
      </c>
      <c r="B10">
        <v>2</v>
      </c>
      <c r="C10">
        <v>1340</v>
      </c>
      <c r="F10" t="s">
        <v>12</v>
      </c>
      <c r="H10" s="3" t="s">
        <v>12</v>
      </c>
      <c r="I10" s="3" t="s">
        <v>13</v>
      </c>
      <c r="J10" s="3" t="s">
        <v>14</v>
      </c>
      <c r="K10" s="3" t="s">
        <v>15</v>
      </c>
      <c r="L10" s="3" t="s">
        <v>16</v>
      </c>
      <c r="M10" s="3" t="s">
        <v>17</v>
      </c>
    </row>
    <row r="11" spans="1:13" x14ac:dyDescent="0.25">
      <c r="A11" s="4" t="s">
        <v>198</v>
      </c>
      <c r="H11" t="s">
        <v>19</v>
      </c>
      <c r="I11">
        <f>2508+1846+306+(-15+0+0)</f>
        <v>4645</v>
      </c>
      <c r="J11">
        <f>2506+1846+272+(-11+0+0)</f>
        <v>4613</v>
      </c>
      <c r="K11">
        <f>2553+1846+278+(-6+0+0)</f>
        <v>4671</v>
      </c>
      <c r="L11">
        <f>2553+1846+392+(-3+0+0)</f>
        <v>4788</v>
      </c>
      <c r="M11">
        <f>1087+1218+1803+801+565+(-13+0+0+0+0)</f>
        <v>5461</v>
      </c>
    </row>
    <row r="12" spans="1:13" x14ac:dyDescent="0.25">
      <c r="A12" s="4"/>
      <c r="H12" t="s">
        <v>20</v>
      </c>
      <c r="I12">
        <f>2508+1846+269+(-15+0+0)</f>
        <v>4608</v>
      </c>
      <c r="J12">
        <f>2506+1846+235+(-11+0+0)</f>
        <v>4576</v>
      </c>
      <c r="K12">
        <f>2553+1846+240+(-6+0+0)</f>
        <v>4633</v>
      </c>
      <c r="L12">
        <f>2553+1846+356+(-3+0+0)</f>
        <v>4752</v>
      </c>
      <c r="M12">
        <f>1087+1218+1803+801+402+(-13+0+0+0+0)</f>
        <v>5298</v>
      </c>
    </row>
    <row r="13" spans="1:13" x14ac:dyDescent="0.25">
      <c r="A13" s="3" t="s">
        <v>199</v>
      </c>
      <c r="H13" t="s">
        <v>22</v>
      </c>
      <c r="I13">
        <f>2508+1759+314+(-15+0+0)</f>
        <v>4566</v>
      </c>
      <c r="J13">
        <f>2506+1759+282+(-11+0+0)</f>
        <v>4536</v>
      </c>
      <c r="K13">
        <f>2553+1759+287+(-6+0+0)</f>
        <v>4593</v>
      </c>
      <c r="L13">
        <f>2553+1759+400+(-3+0+0)</f>
        <v>4709</v>
      </c>
      <c r="M13">
        <f>1087+1218+1803+740+398+(-13+0+0+0+0)</f>
        <v>5233</v>
      </c>
    </row>
    <row r="14" spans="1:13" x14ac:dyDescent="0.25">
      <c r="A14" s="3" t="s">
        <v>4</v>
      </c>
      <c r="B14" s="3" t="s">
        <v>5</v>
      </c>
      <c r="C14" s="3" t="s">
        <v>6</v>
      </c>
      <c r="D14" s="3" t="s">
        <v>7</v>
      </c>
      <c r="E14" s="3" t="s">
        <v>8</v>
      </c>
      <c r="F14" s="3" t="s">
        <v>9</v>
      </c>
      <c r="H14" t="s">
        <v>23</v>
      </c>
      <c r="I14">
        <f>2508+1759+317+(-15+0+0)</f>
        <v>4569</v>
      </c>
      <c r="J14">
        <f>2506+1759+286+(-11+0+0)</f>
        <v>4540</v>
      </c>
      <c r="K14">
        <f>2553+1759+291+(-6+0+0)</f>
        <v>4597</v>
      </c>
      <c r="L14">
        <f>2553+1759+403+(-3+0+0)</f>
        <v>4712</v>
      </c>
      <c r="M14">
        <f>1087+1218+1803+740+409+(-13+0+0+0+0)</f>
        <v>5244</v>
      </c>
    </row>
    <row r="15" spans="1:13" x14ac:dyDescent="0.25">
      <c r="A15" t="s">
        <v>155</v>
      </c>
      <c r="B15">
        <v>2</v>
      </c>
      <c r="C15">
        <v>2849</v>
      </c>
      <c r="F15" t="s">
        <v>12</v>
      </c>
      <c r="H15" t="s">
        <v>25</v>
      </c>
      <c r="I15">
        <f>2579+1672+292+(-15+0+0)</f>
        <v>4528</v>
      </c>
      <c r="J15">
        <f>2589+1672+255+(-11+0+0)</f>
        <v>4505</v>
      </c>
      <c r="K15">
        <f>2636+1672+258+(-3+0+0)</f>
        <v>4563</v>
      </c>
      <c r="L15">
        <f>2636+1672+363+(-3+0+0)</f>
        <v>4668</v>
      </c>
      <c r="M15">
        <f>1087+1218+1620+732+471+(-13+0+0+0+0)</f>
        <v>5115</v>
      </c>
    </row>
    <row r="16" spans="1:13" x14ac:dyDescent="0.25">
      <c r="H16" t="s">
        <v>27</v>
      </c>
      <c r="I16">
        <f>2579+1672+271+(-15+0+0)</f>
        <v>4507</v>
      </c>
      <c r="J16">
        <f>2589+1672+235+(-11+0+0)</f>
        <v>4485</v>
      </c>
      <c r="K16">
        <f>2636+1672+238+(-3+0+0)</f>
        <v>4543</v>
      </c>
      <c r="L16">
        <f>2636+1672+340+(-3+0+0)</f>
        <v>4645</v>
      </c>
      <c r="M16">
        <f>1087+1218+1620+732+384+(-13+0+0+0+0)</f>
        <v>5028</v>
      </c>
    </row>
    <row r="17" spans="1:13" x14ac:dyDescent="0.25">
      <c r="A17" s="3" t="s">
        <v>200</v>
      </c>
      <c r="H17" t="s">
        <v>29</v>
      </c>
      <c r="I17">
        <f>2579+1620+292+(-15+0+0)</f>
        <v>4476</v>
      </c>
      <c r="J17">
        <f>2589+1620+261+(-11+0+0)</f>
        <v>4459</v>
      </c>
      <c r="K17">
        <f>2636+1620+258+(-3+0+0)</f>
        <v>4511</v>
      </c>
      <c r="L17">
        <f>2636+1620+350+(-3+0+0)</f>
        <v>4603</v>
      </c>
      <c r="M17">
        <f>1087+1218+1620+662+435+(-13+0+0+0+0)</f>
        <v>5009</v>
      </c>
    </row>
    <row r="18" spans="1:13" x14ac:dyDescent="0.25">
      <c r="A18" s="3" t="s">
        <v>4</v>
      </c>
      <c r="B18" s="3" t="s">
        <v>5</v>
      </c>
      <c r="C18" s="3" t="s">
        <v>6</v>
      </c>
      <c r="D18" s="3" t="s">
        <v>7</v>
      </c>
      <c r="E18" s="3" t="s">
        <v>8</v>
      </c>
      <c r="F18" s="3" t="s">
        <v>9</v>
      </c>
      <c r="H18" t="s">
        <v>31</v>
      </c>
      <c r="I18">
        <f>2579+1620+300+(-15+0+0)</f>
        <v>4484</v>
      </c>
      <c r="J18">
        <f>2589+1620+267+(-11+0+0)</f>
        <v>4465</v>
      </c>
      <c r="K18">
        <f>2636+1620+263+(-3+0+0)</f>
        <v>4516</v>
      </c>
      <c r="L18">
        <f>2636+1620+351+(-3+0+0)</f>
        <v>4604</v>
      </c>
      <c r="M18">
        <f>1087+1218+1620+662+500+(-13+0+0+0+0)</f>
        <v>5074</v>
      </c>
    </row>
    <row r="19" spans="1:13" x14ac:dyDescent="0.25">
      <c r="A19" t="s">
        <v>152</v>
      </c>
      <c r="B19">
        <v>4</v>
      </c>
      <c r="C19">
        <v>2553</v>
      </c>
      <c r="F19" t="s">
        <v>12</v>
      </c>
      <c r="H19" t="s">
        <v>33</v>
      </c>
      <c r="I19">
        <f>2849+732+583+313+(-23+0+0+0)</f>
        <v>4454</v>
      </c>
      <c r="J19">
        <f>2849+732+583+276+(-10+0+0+0)</f>
        <v>4430</v>
      </c>
      <c r="K19">
        <f>2874+732+583+283+(-1+0+0+0)</f>
        <v>4471</v>
      </c>
      <c r="L19">
        <f>2874+732+583+354+(-1+0+0+0)</f>
        <v>4542</v>
      </c>
      <c r="M19">
        <f>1087+1218+1733+549+482+(-13+0+0+0+0)</f>
        <v>5056</v>
      </c>
    </row>
    <row r="20" spans="1:13" x14ac:dyDescent="0.25">
      <c r="A20" t="s">
        <v>154</v>
      </c>
      <c r="B20">
        <v>4</v>
      </c>
      <c r="C20">
        <v>2636</v>
      </c>
      <c r="F20" t="s">
        <v>12</v>
      </c>
      <c r="H20" t="s">
        <v>35</v>
      </c>
      <c r="I20">
        <f>2849+732+583+274+(-23+0+0+0)</f>
        <v>4415</v>
      </c>
      <c r="J20">
        <f>2849+732+583+237+(-10+0+0+0)</f>
        <v>4391</v>
      </c>
      <c r="K20">
        <f>2874+732+583+243+(-1+0+0+0)</f>
        <v>4431</v>
      </c>
      <c r="L20">
        <f>2874+732+583+311+(-1+0+0+0)</f>
        <v>4499</v>
      </c>
      <c r="M20">
        <f>1087+1218+1733+549+425+(-13+0+0+0+0)</f>
        <v>4999</v>
      </c>
    </row>
    <row r="21" spans="1:13" x14ac:dyDescent="0.25">
      <c r="A21" t="s">
        <v>156</v>
      </c>
      <c r="B21">
        <v>4</v>
      </c>
      <c r="C21">
        <v>2874</v>
      </c>
      <c r="F21" t="s">
        <v>12</v>
      </c>
      <c r="H21" t="s">
        <v>37</v>
      </c>
      <c r="I21">
        <f>2849+732+505+310+(-23+0+5+0)</f>
        <v>4378</v>
      </c>
      <c r="J21">
        <f>2849+732+505+275+(-10+0+0+0)</f>
        <v>4351</v>
      </c>
      <c r="K21">
        <f>2874+732+505+279+(-1+0+0+0)</f>
        <v>4389</v>
      </c>
      <c r="L21">
        <f>2874+732+505+337+(-1+0+0+0)</f>
        <v>4447</v>
      </c>
      <c r="M21">
        <f>1087+1218+1733+505+469+(-13+0+0+0+0)</f>
        <v>4999</v>
      </c>
    </row>
    <row r="22" spans="1:13" x14ac:dyDescent="0.25">
      <c r="H22" t="s">
        <v>39</v>
      </c>
      <c r="I22">
        <f>2849+732+505+320+(-23+0+5+0)</f>
        <v>4388</v>
      </c>
      <c r="J22">
        <f>2849+732+505+284+(-10+0+0+0)</f>
        <v>4360</v>
      </c>
      <c r="K22">
        <f>2874+732+505+287+(-1+0+0+0)</f>
        <v>4397</v>
      </c>
      <c r="L22">
        <f>2874+732+505+339+(-1+0+0+0)</f>
        <v>4449</v>
      </c>
      <c r="M22">
        <f>1087+1218+1733+505+489+(-13+0+0+0+0)</f>
        <v>5019</v>
      </c>
    </row>
    <row r="23" spans="1:13" x14ac:dyDescent="0.25">
      <c r="A23" s="3" t="s">
        <v>201</v>
      </c>
      <c r="H23" t="s">
        <v>40</v>
      </c>
      <c r="I23">
        <f>2849+1193+314+(-23+17+0)</f>
        <v>4350</v>
      </c>
      <c r="J23">
        <f>2849+1193+287+(-10+6+0)</f>
        <v>4325</v>
      </c>
      <c r="K23">
        <f>2874+1193+291+(-1+0+0)</f>
        <v>4357</v>
      </c>
      <c r="L23">
        <f>2874+1193+336+(-1+0+0)</f>
        <v>4402</v>
      </c>
      <c r="M23">
        <f>1087+1218+1733+505+544+(-13+0+0+0+0)</f>
        <v>5074</v>
      </c>
    </row>
    <row r="24" spans="1:13" x14ac:dyDescent="0.25">
      <c r="A24" s="3" t="s">
        <v>4</v>
      </c>
      <c r="B24" s="3" t="s">
        <v>5</v>
      </c>
      <c r="C24" s="3" t="s">
        <v>6</v>
      </c>
      <c r="D24" s="3" t="s">
        <v>7</v>
      </c>
      <c r="E24" s="3" t="s">
        <v>8</v>
      </c>
      <c r="F24" s="3" t="s">
        <v>9</v>
      </c>
      <c r="H24" t="s">
        <v>42</v>
      </c>
      <c r="I24">
        <f>2849+1193+319+(-23+17+0)</f>
        <v>4355</v>
      </c>
      <c r="J24">
        <f>2849+1193+290+(-10+6+0)</f>
        <v>4328</v>
      </c>
      <c r="K24">
        <f>2874+1193+292+(-1+0+0)</f>
        <v>4358</v>
      </c>
      <c r="L24">
        <f>2874+1193+334+(-1+0+0)</f>
        <v>4400</v>
      </c>
    </row>
    <row r="25" spans="1:13" x14ac:dyDescent="0.25">
      <c r="A25" t="s">
        <v>161</v>
      </c>
      <c r="B25">
        <v>2</v>
      </c>
      <c r="C25">
        <v>2506</v>
      </c>
      <c r="F25" t="s">
        <v>12</v>
      </c>
      <c r="H25" t="s">
        <v>43</v>
      </c>
      <c r="I25">
        <f>926+2546+488+289+(-3+0+0+0)</f>
        <v>4246</v>
      </c>
      <c r="J25">
        <f>926+2546+488+291+(-3+0+0+0)</f>
        <v>4248</v>
      </c>
      <c r="K25">
        <f>926+2546+488+345+(-3+0+0+0)</f>
        <v>4302</v>
      </c>
    </row>
    <row r="26" spans="1:13" x14ac:dyDescent="0.25">
      <c r="A26" t="s">
        <v>162</v>
      </c>
      <c r="B26">
        <v>2</v>
      </c>
      <c r="C26">
        <v>2589</v>
      </c>
      <c r="F26" t="s">
        <v>12</v>
      </c>
      <c r="H26" t="s">
        <v>45</v>
      </c>
      <c r="I26">
        <f>926+2546+488+265+(-3+0+0+0)</f>
        <v>4222</v>
      </c>
      <c r="J26">
        <f>926+2546+488+263+(-3+0+0+0)</f>
        <v>4220</v>
      </c>
      <c r="K26">
        <f>926+2546+488+308+(-3+0+0+0)</f>
        <v>4265</v>
      </c>
    </row>
    <row r="28" spans="1:13" x14ac:dyDescent="0.25">
      <c r="A28" s="3" t="s">
        <v>202</v>
      </c>
    </row>
    <row r="29" spans="1:13" x14ac:dyDescent="0.25">
      <c r="A29" s="3" t="s">
        <v>4</v>
      </c>
      <c r="B29" s="3" t="s">
        <v>5</v>
      </c>
      <c r="C29" s="3" t="s">
        <v>6</v>
      </c>
      <c r="D29" s="3" t="s">
        <v>7</v>
      </c>
      <c r="E29" s="3" t="s">
        <v>8</v>
      </c>
      <c r="F29" s="3" t="s">
        <v>9</v>
      </c>
    </row>
    <row r="30" spans="1:13" x14ac:dyDescent="0.25">
      <c r="A30" t="s">
        <v>158</v>
      </c>
      <c r="B30">
        <v>2</v>
      </c>
      <c r="C30">
        <v>2849</v>
      </c>
      <c r="F30" t="s">
        <v>12</v>
      </c>
    </row>
    <row r="32" spans="1:13" x14ac:dyDescent="0.25">
      <c r="A32" s="3" t="s">
        <v>203</v>
      </c>
    </row>
    <row r="33" spans="1:6" x14ac:dyDescent="0.25">
      <c r="A33" s="3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</row>
    <row r="34" spans="1:6" x14ac:dyDescent="0.25">
      <c r="A34" t="s">
        <v>164</v>
      </c>
      <c r="B34">
        <v>2</v>
      </c>
      <c r="C34">
        <v>2508</v>
      </c>
      <c r="F34" t="s">
        <v>12</v>
      </c>
    </row>
    <row r="35" spans="1:6" x14ac:dyDescent="0.25">
      <c r="A35" t="s">
        <v>165</v>
      </c>
      <c r="B35">
        <v>2</v>
      </c>
      <c r="C35">
        <v>2579</v>
      </c>
      <c r="F35" t="s">
        <v>12</v>
      </c>
    </row>
    <row r="37" spans="1:6" x14ac:dyDescent="0.25">
      <c r="A37" s="3" t="s">
        <v>21</v>
      </c>
    </row>
    <row r="38" spans="1:6" x14ac:dyDescent="0.25">
      <c r="A38" s="3" t="s">
        <v>4</v>
      </c>
      <c r="B38" s="3" t="s">
        <v>5</v>
      </c>
      <c r="C38" s="3" t="s">
        <v>6</v>
      </c>
      <c r="D38" s="3" t="s">
        <v>7</v>
      </c>
      <c r="E38" s="3" t="s">
        <v>8</v>
      </c>
      <c r="F38" s="3" t="s">
        <v>9</v>
      </c>
    </row>
    <row r="39" spans="1:6" x14ac:dyDescent="0.25">
      <c r="A39" t="s">
        <v>24</v>
      </c>
      <c r="B39">
        <v>2</v>
      </c>
      <c r="C39">
        <v>265</v>
      </c>
      <c r="F39" t="s">
        <v>12</v>
      </c>
    </row>
    <row r="40" spans="1:6" x14ac:dyDescent="0.25">
      <c r="A40" t="s">
        <v>26</v>
      </c>
      <c r="B40">
        <v>2</v>
      </c>
      <c r="C40">
        <v>274</v>
      </c>
      <c r="F40" t="s">
        <v>12</v>
      </c>
    </row>
    <row r="41" spans="1:6" x14ac:dyDescent="0.25">
      <c r="A41" t="s">
        <v>28</v>
      </c>
      <c r="B41">
        <v>2</v>
      </c>
      <c r="C41">
        <v>289</v>
      </c>
      <c r="F41" t="s">
        <v>12</v>
      </c>
    </row>
    <row r="42" spans="1:6" x14ac:dyDescent="0.25">
      <c r="A42" t="s">
        <v>30</v>
      </c>
      <c r="B42">
        <v>2</v>
      </c>
      <c r="C42">
        <v>310</v>
      </c>
      <c r="F42" t="s">
        <v>12</v>
      </c>
    </row>
    <row r="43" spans="1:6" x14ac:dyDescent="0.25">
      <c r="A43" t="s">
        <v>34</v>
      </c>
      <c r="B43">
        <v>2</v>
      </c>
      <c r="C43">
        <v>313</v>
      </c>
      <c r="F43" t="s">
        <v>12</v>
      </c>
    </row>
    <row r="44" spans="1:6" x14ac:dyDescent="0.25">
      <c r="A44" t="s">
        <v>36</v>
      </c>
      <c r="B44">
        <v>2</v>
      </c>
      <c r="C44">
        <v>318</v>
      </c>
      <c r="F44" t="s">
        <v>12</v>
      </c>
    </row>
    <row r="45" spans="1:6" x14ac:dyDescent="0.25">
      <c r="A45" t="s">
        <v>32</v>
      </c>
      <c r="B45">
        <v>2</v>
      </c>
      <c r="C45">
        <v>320</v>
      </c>
      <c r="F45" t="s">
        <v>12</v>
      </c>
    </row>
    <row r="46" spans="1:6" x14ac:dyDescent="0.25">
      <c r="A46" t="s">
        <v>38</v>
      </c>
      <c r="B46">
        <v>2</v>
      </c>
      <c r="C46">
        <v>488</v>
      </c>
      <c r="F46" t="s">
        <v>12</v>
      </c>
    </row>
    <row r="48" spans="1:6" x14ac:dyDescent="0.25">
      <c r="A48" s="3" t="s">
        <v>41</v>
      </c>
    </row>
    <row r="49" spans="1:6" x14ac:dyDescent="0.25">
      <c r="A49" s="3" t="s">
        <v>4</v>
      </c>
      <c r="B49" s="3" t="s">
        <v>5</v>
      </c>
      <c r="C49" s="3" t="s">
        <v>6</v>
      </c>
      <c r="D49" s="3" t="s">
        <v>7</v>
      </c>
      <c r="E49" s="3" t="s">
        <v>8</v>
      </c>
      <c r="F49" s="3" t="s">
        <v>9</v>
      </c>
    </row>
    <row r="50" spans="1:6" x14ac:dyDescent="0.25">
      <c r="A50" s="5" t="s">
        <v>44</v>
      </c>
      <c r="B50" s="5">
        <v>2</v>
      </c>
      <c r="C50" s="5">
        <v>1193</v>
      </c>
      <c r="F50" t="s">
        <v>12</v>
      </c>
    </row>
    <row r="52" spans="1:6" x14ac:dyDescent="0.25">
      <c r="A52" s="3" t="s">
        <v>46</v>
      </c>
    </row>
    <row r="53" spans="1:6" x14ac:dyDescent="0.25">
      <c r="A53" s="3" t="s">
        <v>4</v>
      </c>
      <c r="B53" s="3" t="s">
        <v>5</v>
      </c>
      <c r="C53" s="3" t="s">
        <v>6</v>
      </c>
      <c r="D53" s="3" t="s">
        <v>7</v>
      </c>
      <c r="E53" s="3" t="s">
        <v>8</v>
      </c>
      <c r="F53" s="3" t="s">
        <v>9</v>
      </c>
    </row>
    <row r="54" spans="1:6" x14ac:dyDescent="0.25">
      <c r="A54" t="s">
        <v>204</v>
      </c>
      <c r="B54">
        <v>4</v>
      </c>
      <c r="C54">
        <v>235</v>
      </c>
      <c r="F54" t="s">
        <v>12</v>
      </c>
    </row>
    <row r="55" spans="1:6" x14ac:dyDescent="0.25">
      <c r="A55" t="s">
        <v>50</v>
      </c>
      <c r="B55">
        <v>2</v>
      </c>
      <c r="C55">
        <v>237</v>
      </c>
      <c r="F55" t="s">
        <v>12</v>
      </c>
    </row>
    <row r="56" spans="1:6" x14ac:dyDescent="0.25">
      <c r="A56" t="s">
        <v>181</v>
      </c>
      <c r="B56">
        <v>2</v>
      </c>
      <c r="C56">
        <v>238</v>
      </c>
      <c r="F56" t="s">
        <v>12</v>
      </c>
    </row>
    <row r="57" spans="1:6" x14ac:dyDescent="0.25">
      <c r="A57" t="s">
        <v>182</v>
      </c>
      <c r="B57">
        <v>2</v>
      </c>
      <c r="C57">
        <v>240</v>
      </c>
      <c r="F57" t="s">
        <v>12</v>
      </c>
    </row>
    <row r="58" spans="1:6" x14ac:dyDescent="0.25">
      <c r="A58" t="s">
        <v>51</v>
      </c>
      <c r="B58">
        <v>2</v>
      </c>
      <c r="C58">
        <v>243</v>
      </c>
      <c r="F58" t="s">
        <v>12</v>
      </c>
    </row>
    <row r="59" spans="1:6" x14ac:dyDescent="0.25">
      <c r="A59" t="s">
        <v>183</v>
      </c>
      <c r="B59">
        <v>4</v>
      </c>
      <c r="C59">
        <v>258</v>
      </c>
      <c r="F59" t="s">
        <v>12</v>
      </c>
    </row>
    <row r="60" spans="1:6" x14ac:dyDescent="0.25">
      <c r="A60" t="s">
        <v>54</v>
      </c>
      <c r="B60">
        <v>2</v>
      </c>
      <c r="C60">
        <v>261</v>
      </c>
      <c r="F60" t="s">
        <v>12</v>
      </c>
    </row>
    <row r="61" spans="1:6" x14ac:dyDescent="0.25">
      <c r="A61" t="s">
        <v>205</v>
      </c>
      <c r="B61">
        <v>4</v>
      </c>
      <c r="C61">
        <v>263</v>
      </c>
      <c r="F61" t="s">
        <v>12</v>
      </c>
    </row>
    <row r="62" spans="1:6" x14ac:dyDescent="0.25">
      <c r="A62" t="s">
        <v>57</v>
      </c>
      <c r="B62">
        <v>2</v>
      </c>
      <c r="C62">
        <v>267</v>
      </c>
      <c r="F62" t="s">
        <v>12</v>
      </c>
    </row>
    <row r="63" spans="1:6" x14ac:dyDescent="0.25">
      <c r="A63" t="s">
        <v>184</v>
      </c>
      <c r="B63">
        <v>2</v>
      </c>
      <c r="C63">
        <v>275</v>
      </c>
      <c r="F63" t="s">
        <v>12</v>
      </c>
    </row>
    <row r="64" spans="1:6" x14ac:dyDescent="0.25">
      <c r="A64" t="s">
        <v>185</v>
      </c>
      <c r="B64">
        <v>2</v>
      </c>
      <c r="C64">
        <v>276</v>
      </c>
      <c r="F64" t="s">
        <v>12</v>
      </c>
    </row>
    <row r="65" spans="1:6" x14ac:dyDescent="0.25">
      <c r="A65" t="s">
        <v>60</v>
      </c>
      <c r="B65">
        <v>2</v>
      </c>
      <c r="C65">
        <v>278</v>
      </c>
      <c r="F65" t="s">
        <v>12</v>
      </c>
    </row>
    <row r="66" spans="1:6" x14ac:dyDescent="0.25">
      <c r="A66" t="s">
        <v>186</v>
      </c>
      <c r="B66">
        <v>2</v>
      </c>
      <c r="C66">
        <v>279</v>
      </c>
      <c r="F66" t="s">
        <v>12</v>
      </c>
    </row>
    <row r="67" spans="1:6" x14ac:dyDescent="0.25">
      <c r="A67" t="s">
        <v>188</v>
      </c>
      <c r="B67">
        <v>2</v>
      </c>
      <c r="C67">
        <v>282</v>
      </c>
      <c r="F67" t="s">
        <v>12</v>
      </c>
    </row>
    <row r="68" spans="1:6" x14ac:dyDescent="0.25">
      <c r="A68" t="s">
        <v>187</v>
      </c>
      <c r="B68">
        <v>2</v>
      </c>
      <c r="C68">
        <v>283</v>
      </c>
      <c r="F68" t="s">
        <v>12</v>
      </c>
    </row>
    <row r="69" spans="1:6" x14ac:dyDescent="0.25">
      <c r="A69" t="s">
        <v>189</v>
      </c>
      <c r="B69">
        <v>2</v>
      </c>
      <c r="C69">
        <v>284</v>
      </c>
      <c r="F69" t="s">
        <v>12</v>
      </c>
    </row>
    <row r="70" spans="1:6" x14ac:dyDescent="0.25">
      <c r="A70" t="s">
        <v>206</v>
      </c>
      <c r="B70">
        <v>6</v>
      </c>
      <c r="C70">
        <v>287</v>
      </c>
      <c r="F70" t="s">
        <v>12</v>
      </c>
    </row>
    <row r="71" spans="1:6" x14ac:dyDescent="0.25">
      <c r="A71" t="s">
        <v>207</v>
      </c>
      <c r="B71">
        <v>2</v>
      </c>
      <c r="C71">
        <v>290</v>
      </c>
      <c r="F71" t="s">
        <v>12</v>
      </c>
    </row>
    <row r="72" spans="1:6" x14ac:dyDescent="0.25">
      <c r="A72" t="s">
        <v>208</v>
      </c>
      <c r="B72">
        <v>6</v>
      </c>
      <c r="C72">
        <v>291</v>
      </c>
      <c r="F72" t="s">
        <v>12</v>
      </c>
    </row>
    <row r="73" spans="1:6" x14ac:dyDescent="0.25">
      <c r="A73" t="s">
        <v>67</v>
      </c>
      <c r="B73">
        <v>2</v>
      </c>
      <c r="C73">
        <v>292</v>
      </c>
      <c r="F73" t="s">
        <v>12</v>
      </c>
    </row>
    <row r="74" spans="1:6" x14ac:dyDescent="0.25">
      <c r="A74" t="s">
        <v>209</v>
      </c>
      <c r="B74">
        <v>2</v>
      </c>
      <c r="C74">
        <v>309</v>
      </c>
      <c r="F74" t="s">
        <v>12</v>
      </c>
    </row>
    <row r="75" spans="1:6" x14ac:dyDescent="0.25">
      <c r="A75" t="s">
        <v>210</v>
      </c>
      <c r="B75">
        <v>2</v>
      </c>
      <c r="C75">
        <v>311</v>
      </c>
      <c r="F75" t="s">
        <v>12</v>
      </c>
    </row>
    <row r="76" spans="1:6" x14ac:dyDescent="0.25">
      <c r="A76" t="s">
        <v>71</v>
      </c>
      <c r="B76">
        <v>2</v>
      </c>
      <c r="C76">
        <v>334</v>
      </c>
      <c r="F76" t="s">
        <v>12</v>
      </c>
    </row>
    <row r="77" spans="1:6" x14ac:dyDescent="0.25">
      <c r="A77" t="s">
        <v>72</v>
      </c>
      <c r="B77">
        <v>2</v>
      </c>
      <c r="C77">
        <v>336</v>
      </c>
      <c r="F77" t="s">
        <v>12</v>
      </c>
    </row>
    <row r="78" spans="1:6" x14ac:dyDescent="0.25">
      <c r="A78" t="s">
        <v>70</v>
      </c>
      <c r="B78">
        <v>2</v>
      </c>
      <c r="C78">
        <v>337</v>
      </c>
      <c r="F78" t="s">
        <v>12</v>
      </c>
    </row>
    <row r="79" spans="1:6" x14ac:dyDescent="0.25">
      <c r="A79" t="s">
        <v>69</v>
      </c>
      <c r="B79">
        <v>2</v>
      </c>
      <c r="C79">
        <v>339</v>
      </c>
      <c r="F79" t="s">
        <v>12</v>
      </c>
    </row>
    <row r="80" spans="1:6" x14ac:dyDescent="0.25">
      <c r="A80" t="s">
        <v>73</v>
      </c>
      <c r="B80">
        <v>2</v>
      </c>
      <c r="C80">
        <v>340</v>
      </c>
      <c r="F80" t="s">
        <v>12</v>
      </c>
    </row>
    <row r="81" spans="1:6" x14ac:dyDescent="0.25">
      <c r="A81" t="s">
        <v>194</v>
      </c>
      <c r="B81">
        <v>2</v>
      </c>
      <c r="C81">
        <v>345</v>
      </c>
      <c r="F81" t="s">
        <v>12</v>
      </c>
    </row>
    <row r="82" spans="1:6" x14ac:dyDescent="0.25">
      <c r="A82" t="s">
        <v>74</v>
      </c>
      <c r="B82">
        <v>2</v>
      </c>
      <c r="C82">
        <v>350</v>
      </c>
      <c r="F82" t="s">
        <v>12</v>
      </c>
    </row>
    <row r="83" spans="1:6" x14ac:dyDescent="0.25">
      <c r="A83" t="s">
        <v>195</v>
      </c>
      <c r="B83">
        <v>2</v>
      </c>
      <c r="C83">
        <v>351</v>
      </c>
      <c r="F83" t="s">
        <v>12</v>
      </c>
    </row>
    <row r="84" spans="1:6" x14ac:dyDescent="0.25">
      <c r="A84" t="s">
        <v>76</v>
      </c>
      <c r="B84">
        <v>2</v>
      </c>
      <c r="C84">
        <v>354</v>
      </c>
      <c r="F84" t="s">
        <v>12</v>
      </c>
    </row>
    <row r="85" spans="1:6" x14ac:dyDescent="0.25">
      <c r="A85" t="s">
        <v>77</v>
      </c>
      <c r="B85">
        <v>2</v>
      </c>
      <c r="C85">
        <v>356</v>
      </c>
      <c r="F85" t="s">
        <v>12</v>
      </c>
    </row>
    <row r="86" spans="1:6" x14ac:dyDescent="0.25">
      <c r="A86" t="s">
        <v>78</v>
      </c>
      <c r="B86">
        <v>2</v>
      </c>
      <c r="C86">
        <v>363</v>
      </c>
      <c r="F86" t="s">
        <v>12</v>
      </c>
    </row>
    <row r="87" spans="1:6" x14ac:dyDescent="0.25">
      <c r="A87" t="s">
        <v>79</v>
      </c>
      <c r="B87">
        <v>2</v>
      </c>
      <c r="C87">
        <v>384</v>
      </c>
      <c r="F87" t="s">
        <v>12</v>
      </c>
    </row>
    <row r="88" spans="1:6" x14ac:dyDescent="0.25">
      <c r="A88" t="s">
        <v>80</v>
      </c>
      <c r="B88">
        <v>2</v>
      </c>
      <c r="C88">
        <v>392</v>
      </c>
      <c r="F88" t="s">
        <v>12</v>
      </c>
    </row>
    <row r="89" spans="1:6" x14ac:dyDescent="0.25">
      <c r="A89" t="s">
        <v>82</v>
      </c>
      <c r="B89">
        <v>2</v>
      </c>
      <c r="C89">
        <v>398</v>
      </c>
      <c r="F89" t="s">
        <v>12</v>
      </c>
    </row>
    <row r="90" spans="1:6" x14ac:dyDescent="0.25">
      <c r="A90" t="s">
        <v>81</v>
      </c>
      <c r="B90">
        <v>2</v>
      </c>
      <c r="C90">
        <v>400</v>
      </c>
      <c r="F90" t="s">
        <v>12</v>
      </c>
    </row>
    <row r="91" spans="1:6" x14ac:dyDescent="0.25">
      <c r="A91" t="s">
        <v>84</v>
      </c>
      <c r="B91">
        <v>2</v>
      </c>
      <c r="C91">
        <v>402</v>
      </c>
      <c r="F91" t="s">
        <v>12</v>
      </c>
    </row>
    <row r="92" spans="1:6" x14ac:dyDescent="0.25">
      <c r="A92" t="s">
        <v>83</v>
      </c>
      <c r="B92">
        <v>2</v>
      </c>
      <c r="C92">
        <v>403</v>
      </c>
      <c r="F92" t="s">
        <v>12</v>
      </c>
    </row>
    <row r="93" spans="1:6" x14ac:dyDescent="0.25">
      <c r="A93" t="s">
        <v>85</v>
      </c>
      <c r="B93">
        <v>2</v>
      </c>
      <c r="C93">
        <v>409</v>
      </c>
      <c r="F93" t="s">
        <v>12</v>
      </c>
    </row>
    <row r="94" spans="1:6" x14ac:dyDescent="0.25">
      <c r="A94" t="s">
        <v>86</v>
      </c>
      <c r="B94">
        <v>2</v>
      </c>
      <c r="C94">
        <v>425</v>
      </c>
      <c r="F94" t="s">
        <v>12</v>
      </c>
    </row>
    <row r="95" spans="1:6" x14ac:dyDescent="0.25">
      <c r="A95" t="s">
        <v>87</v>
      </c>
      <c r="B95">
        <v>2</v>
      </c>
      <c r="C95">
        <v>435</v>
      </c>
      <c r="F95" t="s">
        <v>12</v>
      </c>
    </row>
    <row r="96" spans="1:6" x14ac:dyDescent="0.25">
      <c r="A96" t="s">
        <v>88</v>
      </c>
      <c r="B96">
        <v>2</v>
      </c>
      <c r="C96">
        <v>469</v>
      </c>
      <c r="F96" t="s">
        <v>12</v>
      </c>
    </row>
    <row r="97" spans="1:6" x14ac:dyDescent="0.25">
      <c r="A97" t="s">
        <v>89</v>
      </c>
      <c r="B97">
        <v>2</v>
      </c>
      <c r="C97">
        <v>471</v>
      </c>
      <c r="F97" t="s">
        <v>12</v>
      </c>
    </row>
    <row r="98" spans="1:6" x14ac:dyDescent="0.25">
      <c r="A98" t="s">
        <v>90</v>
      </c>
      <c r="B98">
        <v>2</v>
      </c>
      <c r="C98">
        <v>482</v>
      </c>
      <c r="F98" t="s">
        <v>12</v>
      </c>
    </row>
    <row r="99" spans="1:6" x14ac:dyDescent="0.25">
      <c r="A99" t="s">
        <v>93</v>
      </c>
      <c r="B99">
        <v>4</v>
      </c>
      <c r="C99">
        <v>488</v>
      </c>
      <c r="F99" t="s">
        <v>12</v>
      </c>
    </row>
    <row r="100" spans="1:6" x14ac:dyDescent="0.25">
      <c r="A100" t="s">
        <v>91</v>
      </c>
      <c r="B100">
        <v>2</v>
      </c>
      <c r="C100">
        <v>489</v>
      </c>
      <c r="F100" t="s">
        <v>12</v>
      </c>
    </row>
    <row r="101" spans="1:6" x14ac:dyDescent="0.25">
      <c r="A101" t="s">
        <v>92</v>
      </c>
      <c r="B101">
        <v>2</v>
      </c>
      <c r="C101">
        <v>500</v>
      </c>
      <c r="F101" t="s">
        <v>12</v>
      </c>
    </row>
    <row r="102" spans="1:6" x14ac:dyDescent="0.25">
      <c r="A102" t="s">
        <v>196</v>
      </c>
      <c r="B102">
        <v>8</v>
      </c>
      <c r="C102">
        <v>505</v>
      </c>
      <c r="F102" t="s">
        <v>12</v>
      </c>
    </row>
    <row r="103" spans="1:6" x14ac:dyDescent="0.25">
      <c r="A103" t="s">
        <v>95</v>
      </c>
      <c r="B103">
        <v>2</v>
      </c>
      <c r="C103">
        <v>544</v>
      </c>
      <c r="F103" t="s">
        <v>12</v>
      </c>
    </row>
    <row r="104" spans="1:6" x14ac:dyDescent="0.25">
      <c r="A104" t="s">
        <v>96</v>
      </c>
      <c r="B104">
        <v>2</v>
      </c>
      <c r="C104">
        <v>549</v>
      </c>
      <c r="F104" t="s">
        <v>12</v>
      </c>
    </row>
    <row r="105" spans="1:6" x14ac:dyDescent="0.25">
      <c r="A105" t="s">
        <v>97</v>
      </c>
      <c r="B105">
        <v>2</v>
      </c>
      <c r="C105">
        <v>565</v>
      </c>
      <c r="F105" t="s">
        <v>12</v>
      </c>
    </row>
    <row r="106" spans="1:6" x14ac:dyDescent="0.25">
      <c r="A106" t="s">
        <v>102</v>
      </c>
      <c r="B106">
        <v>4</v>
      </c>
      <c r="C106">
        <v>583</v>
      </c>
      <c r="F106" t="s">
        <v>12</v>
      </c>
    </row>
    <row r="107" spans="1:6" x14ac:dyDescent="0.25">
      <c r="A107" t="s">
        <v>98</v>
      </c>
      <c r="B107">
        <v>2</v>
      </c>
      <c r="C107">
        <v>662</v>
      </c>
      <c r="F107" t="s">
        <v>12</v>
      </c>
    </row>
    <row r="108" spans="1:6" x14ac:dyDescent="0.25">
      <c r="A108" t="s">
        <v>100</v>
      </c>
      <c r="B108">
        <v>2</v>
      </c>
      <c r="C108">
        <v>732</v>
      </c>
      <c r="F108" t="s">
        <v>12</v>
      </c>
    </row>
    <row r="109" spans="1:6" x14ac:dyDescent="0.25">
      <c r="A109" t="s">
        <v>101</v>
      </c>
      <c r="B109">
        <v>2</v>
      </c>
      <c r="C109">
        <v>740</v>
      </c>
      <c r="F109" t="s">
        <v>12</v>
      </c>
    </row>
    <row r="110" spans="1:6" x14ac:dyDescent="0.25">
      <c r="A110" t="s">
        <v>103</v>
      </c>
      <c r="B110">
        <v>2</v>
      </c>
      <c r="C110">
        <v>801</v>
      </c>
      <c r="F110" t="s">
        <v>12</v>
      </c>
    </row>
    <row r="111" spans="1:6" x14ac:dyDescent="0.25">
      <c r="A111" t="s">
        <v>104</v>
      </c>
      <c r="B111">
        <v>6</v>
      </c>
      <c r="C111">
        <v>1193</v>
      </c>
      <c r="F111" t="s">
        <v>12</v>
      </c>
    </row>
    <row r="113" spans="1:6" x14ac:dyDescent="0.25">
      <c r="A113" s="3" t="s">
        <v>105</v>
      </c>
    </row>
    <row r="114" spans="1:6" x14ac:dyDescent="0.25">
      <c r="A114" s="3" t="s">
        <v>4</v>
      </c>
      <c r="B114" s="3" t="s">
        <v>5</v>
      </c>
      <c r="C114" s="3" t="s">
        <v>6</v>
      </c>
      <c r="D114" s="3" t="s">
        <v>7</v>
      </c>
      <c r="E114" s="3" t="s">
        <v>8</v>
      </c>
      <c r="F114" s="3" t="s">
        <v>9</v>
      </c>
    </row>
    <row r="115" spans="1:6" x14ac:dyDescent="0.25">
      <c r="A115" t="s">
        <v>106</v>
      </c>
      <c r="B115">
        <v>2</v>
      </c>
      <c r="C115">
        <v>313</v>
      </c>
      <c r="F115" t="s">
        <v>12</v>
      </c>
    </row>
    <row r="117" spans="1:6" x14ac:dyDescent="0.25">
      <c r="A117" s="3" t="s">
        <v>107</v>
      </c>
    </row>
    <row r="118" spans="1:6" x14ac:dyDescent="0.25">
      <c r="A118" s="3" t="s">
        <v>4</v>
      </c>
      <c r="B118" s="3" t="s">
        <v>5</v>
      </c>
      <c r="C118" s="3" t="s">
        <v>6</v>
      </c>
      <c r="D118" s="3" t="s">
        <v>7</v>
      </c>
      <c r="E118" s="3" t="s">
        <v>8</v>
      </c>
      <c r="F118" s="3" t="s">
        <v>9</v>
      </c>
    </row>
    <row r="119" spans="1:6" x14ac:dyDescent="0.25">
      <c r="A119" s="5" t="s">
        <v>108</v>
      </c>
      <c r="B119" s="5">
        <v>2</v>
      </c>
      <c r="C119" s="5">
        <v>505</v>
      </c>
      <c r="F119" t="s">
        <v>12</v>
      </c>
    </row>
    <row r="121" spans="1:6" x14ac:dyDescent="0.25">
      <c r="A121" s="3" t="s">
        <v>109</v>
      </c>
    </row>
    <row r="122" spans="1:6" x14ac:dyDescent="0.25">
      <c r="A122" s="3" t="s">
        <v>4</v>
      </c>
      <c r="B122" s="3" t="s">
        <v>5</v>
      </c>
      <c r="C122" s="3" t="s">
        <v>6</v>
      </c>
      <c r="D122" s="3" t="s">
        <v>7</v>
      </c>
      <c r="E122" s="3" t="s">
        <v>8</v>
      </c>
      <c r="F122" s="3" t="s">
        <v>9</v>
      </c>
    </row>
    <row r="123" spans="1:6" x14ac:dyDescent="0.25">
      <c r="A123" t="s">
        <v>110</v>
      </c>
      <c r="B123">
        <v>2</v>
      </c>
      <c r="C123">
        <v>255</v>
      </c>
      <c r="F123" t="s">
        <v>12</v>
      </c>
    </row>
    <row r="124" spans="1:6" x14ac:dyDescent="0.25">
      <c r="A124" t="s">
        <v>111</v>
      </c>
      <c r="B124">
        <v>2</v>
      </c>
      <c r="C124">
        <v>272</v>
      </c>
      <c r="F124" t="s">
        <v>12</v>
      </c>
    </row>
    <row r="125" spans="1:6" x14ac:dyDescent="0.25">
      <c r="A125" t="s">
        <v>112</v>
      </c>
      <c r="B125">
        <v>2</v>
      </c>
      <c r="C125">
        <v>286</v>
      </c>
      <c r="F125" t="s">
        <v>12</v>
      </c>
    </row>
    <row r="126" spans="1:6" x14ac:dyDescent="0.25">
      <c r="A126" t="s">
        <v>114</v>
      </c>
      <c r="B126">
        <v>2</v>
      </c>
      <c r="C126">
        <v>583</v>
      </c>
      <c r="F126" t="s">
        <v>12</v>
      </c>
    </row>
    <row r="127" spans="1:6" x14ac:dyDescent="0.25">
      <c r="A127" t="s">
        <v>113</v>
      </c>
      <c r="B127">
        <v>4</v>
      </c>
      <c r="C127">
        <v>732</v>
      </c>
      <c r="F127" t="s">
        <v>12</v>
      </c>
    </row>
    <row r="129" spans="1:6" x14ac:dyDescent="0.25">
      <c r="A129" s="3" t="s">
        <v>115</v>
      </c>
    </row>
    <row r="130" spans="1:6" x14ac:dyDescent="0.25">
      <c r="A130" s="3" t="s">
        <v>4</v>
      </c>
      <c r="B130" s="3" t="s">
        <v>5</v>
      </c>
      <c r="C130" s="3" t="s">
        <v>6</v>
      </c>
      <c r="D130" s="3" t="s">
        <v>7</v>
      </c>
      <c r="E130" s="3" t="s">
        <v>8</v>
      </c>
      <c r="F130" s="3" t="s">
        <v>9</v>
      </c>
    </row>
    <row r="131" spans="1:6" x14ac:dyDescent="0.25">
      <c r="A131" s="5" t="s">
        <v>211</v>
      </c>
      <c r="B131" s="5">
        <v>6</v>
      </c>
      <c r="C131" s="5">
        <v>1620</v>
      </c>
      <c r="F131" t="s">
        <v>12</v>
      </c>
    </row>
    <row r="132" spans="1:6" x14ac:dyDescent="0.25">
      <c r="A132" s="5" t="s">
        <v>118</v>
      </c>
      <c r="B132" s="5">
        <v>4</v>
      </c>
      <c r="C132" s="5">
        <v>1672</v>
      </c>
      <c r="F132" t="s">
        <v>12</v>
      </c>
    </row>
    <row r="133" spans="1:6" x14ac:dyDescent="0.25">
      <c r="A133" s="5" t="s">
        <v>119</v>
      </c>
      <c r="B133" s="5">
        <v>2</v>
      </c>
      <c r="C133" s="5">
        <v>1733</v>
      </c>
      <c r="F133" t="s">
        <v>12</v>
      </c>
    </row>
    <row r="134" spans="1:6" x14ac:dyDescent="0.25">
      <c r="A134" s="5" t="s">
        <v>120</v>
      </c>
      <c r="B134" s="5">
        <v>2</v>
      </c>
      <c r="C134" s="5">
        <v>1759</v>
      </c>
      <c r="F134" t="s">
        <v>12</v>
      </c>
    </row>
    <row r="135" spans="1:6" x14ac:dyDescent="0.25">
      <c r="A135" s="5" t="s">
        <v>121</v>
      </c>
      <c r="B135" s="5">
        <v>2</v>
      </c>
      <c r="C135" s="5">
        <v>1803</v>
      </c>
      <c r="F135" t="s">
        <v>12</v>
      </c>
    </row>
    <row r="136" spans="1:6" x14ac:dyDescent="0.25">
      <c r="A136" s="5" t="s">
        <v>122</v>
      </c>
      <c r="B136" s="5">
        <v>2</v>
      </c>
      <c r="C136" s="5">
        <v>1846</v>
      </c>
      <c r="F136" t="s">
        <v>12</v>
      </c>
    </row>
    <row r="138" spans="1:6" x14ac:dyDescent="0.25">
      <c r="A138" s="3" t="s">
        <v>123</v>
      </c>
    </row>
    <row r="139" spans="1:6" x14ac:dyDescent="0.25">
      <c r="A139" s="3" t="s">
        <v>4</v>
      </c>
      <c r="B139" s="3" t="s">
        <v>5</v>
      </c>
      <c r="C139" s="3" t="s">
        <v>6</v>
      </c>
      <c r="D139" s="3" t="s">
        <v>7</v>
      </c>
      <c r="E139" s="3" t="s">
        <v>8</v>
      </c>
      <c r="F139" s="3" t="s">
        <v>9</v>
      </c>
    </row>
    <row r="140" spans="1:6" x14ac:dyDescent="0.25">
      <c r="A140" t="s">
        <v>125</v>
      </c>
      <c r="B140">
        <v>2</v>
      </c>
      <c r="C140">
        <v>269</v>
      </c>
      <c r="F140" t="s">
        <v>12</v>
      </c>
    </row>
    <row r="141" spans="1:6" x14ac:dyDescent="0.25">
      <c r="A141" t="s">
        <v>124</v>
      </c>
      <c r="B141">
        <v>2</v>
      </c>
      <c r="C141">
        <v>271</v>
      </c>
      <c r="F141" t="s">
        <v>12</v>
      </c>
    </row>
    <row r="142" spans="1:6" x14ac:dyDescent="0.25">
      <c r="A142" t="s">
        <v>212</v>
      </c>
      <c r="B142">
        <v>4</v>
      </c>
      <c r="C142">
        <v>292</v>
      </c>
      <c r="F142" t="s">
        <v>12</v>
      </c>
    </row>
    <row r="143" spans="1:6" x14ac:dyDescent="0.25">
      <c r="A143" t="s">
        <v>128</v>
      </c>
      <c r="B143">
        <v>2</v>
      </c>
      <c r="C143">
        <v>299</v>
      </c>
      <c r="F143" t="s">
        <v>12</v>
      </c>
    </row>
    <row r="144" spans="1:6" x14ac:dyDescent="0.25">
      <c r="A144" t="s">
        <v>129</v>
      </c>
      <c r="B144">
        <v>2</v>
      </c>
      <c r="C144">
        <v>306</v>
      </c>
      <c r="F144" t="s">
        <v>12</v>
      </c>
    </row>
    <row r="145" spans="1:6" x14ac:dyDescent="0.25">
      <c r="A145" t="s">
        <v>130</v>
      </c>
      <c r="B145">
        <v>2</v>
      </c>
      <c r="C145">
        <v>314</v>
      </c>
      <c r="F145" t="s">
        <v>12</v>
      </c>
    </row>
    <row r="146" spans="1:6" x14ac:dyDescent="0.25">
      <c r="A146" t="s">
        <v>131</v>
      </c>
      <c r="B146">
        <v>2</v>
      </c>
      <c r="C146">
        <v>317</v>
      </c>
      <c r="F146" t="s">
        <v>12</v>
      </c>
    </row>
    <row r="148" spans="1:6" x14ac:dyDescent="0.25">
      <c r="A148" s="3" t="s">
        <v>132</v>
      </c>
    </row>
    <row r="149" spans="1:6" x14ac:dyDescent="0.25">
      <c r="A149" s="3" t="s">
        <v>4</v>
      </c>
      <c r="B149" s="3" t="s">
        <v>5</v>
      </c>
      <c r="C149" s="3" t="s">
        <v>6</v>
      </c>
      <c r="D149" s="3" t="s">
        <v>7</v>
      </c>
      <c r="E149" s="3" t="s">
        <v>8</v>
      </c>
      <c r="F149" s="3" t="s">
        <v>9</v>
      </c>
    </row>
    <row r="150" spans="1:6" x14ac:dyDescent="0.25">
      <c r="A150" s="5" t="s">
        <v>133</v>
      </c>
      <c r="B150" s="5">
        <v>2</v>
      </c>
      <c r="C150" s="5">
        <v>1759</v>
      </c>
      <c r="F150" t="s">
        <v>12</v>
      </c>
    </row>
    <row r="151" spans="1:6" x14ac:dyDescent="0.25">
      <c r="A151" s="5" t="s">
        <v>134</v>
      </c>
      <c r="B151" s="5">
        <v>2</v>
      </c>
      <c r="C151" s="5">
        <v>1846</v>
      </c>
      <c r="F151" t="s">
        <v>12</v>
      </c>
    </row>
    <row r="153" spans="1:6" x14ac:dyDescent="0.25">
      <c r="A153" s="3" t="s">
        <v>135</v>
      </c>
    </row>
    <row r="154" spans="1:6" x14ac:dyDescent="0.25">
      <c r="A154" s="3" t="s">
        <v>4</v>
      </c>
      <c r="B154" s="3" t="s">
        <v>5</v>
      </c>
      <c r="C154" s="3" t="s">
        <v>6</v>
      </c>
      <c r="D154" s="3" t="s">
        <v>7</v>
      </c>
      <c r="E154" s="3" t="s">
        <v>8</v>
      </c>
      <c r="F154" s="3" t="s">
        <v>9</v>
      </c>
    </row>
    <row r="155" spans="1:6" x14ac:dyDescent="0.25">
      <c r="A155" s="5" t="s">
        <v>136</v>
      </c>
      <c r="B155" s="5">
        <v>2</v>
      </c>
      <c r="C155" s="5">
        <v>583</v>
      </c>
      <c r="F155" t="s">
        <v>12</v>
      </c>
    </row>
    <row r="157" spans="1:6" x14ac:dyDescent="0.25">
      <c r="A157" s="3" t="s">
        <v>137</v>
      </c>
    </row>
    <row r="158" spans="1:6" x14ac:dyDescent="0.25">
      <c r="A158" s="3" t="s">
        <v>4</v>
      </c>
      <c r="B158" s="3" t="s">
        <v>5</v>
      </c>
      <c r="C158" s="3" t="s">
        <v>6</v>
      </c>
      <c r="D158" s="3" t="s">
        <v>7</v>
      </c>
      <c r="E158" s="3" t="s">
        <v>8</v>
      </c>
      <c r="F158" s="3" t="s">
        <v>9</v>
      </c>
    </row>
    <row r="159" spans="1:6" x14ac:dyDescent="0.25">
      <c r="A159" t="s">
        <v>138</v>
      </c>
      <c r="B159">
        <v>2</v>
      </c>
      <c r="C159">
        <v>2546</v>
      </c>
      <c r="F159" t="s">
        <v>12</v>
      </c>
    </row>
    <row r="161" spans="1:6" x14ac:dyDescent="0.25">
      <c r="A161" s="3" t="s">
        <v>139</v>
      </c>
    </row>
    <row r="162" spans="1:6" x14ac:dyDescent="0.25">
      <c r="A162" s="3" t="s">
        <v>4</v>
      </c>
      <c r="B162" s="3" t="s">
        <v>5</v>
      </c>
      <c r="C162" s="3" t="s">
        <v>6</v>
      </c>
      <c r="D162" s="3" t="s">
        <v>7</v>
      </c>
      <c r="E162" s="3" t="s">
        <v>8</v>
      </c>
      <c r="F162" s="3" t="s">
        <v>9</v>
      </c>
    </row>
    <row r="163" spans="1:6" x14ac:dyDescent="0.25">
      <c r="A163" s="5" t="s">
        <v>140</v>
      </c>
      <c r="B163" s="5">
        <v>2</v>
      </c>
      <c r="C163" s="5">
        <v>732</v>
      </c>
      <c r="F163" t="s">
        <v>12</v>
      </c>
    </row>
    <row r="164" spans="1:6" x14ac:dyDescent="0.25">
      <c r="A164" s="5" t="s">
        <v>141</v>
      </c>
      <c r="B164" s="5">
        <v>2</v>
      </c>
      <c r="C164" s="5">
        <v>1620</v>
      </c>
      <c r="F164" t="s">
        <v>12</v>
      </c>
    </row>
    <row r="165" spans="1:6" x14ac:dyDescent="0.25">
      <c r="A165" s="5" t="s">
        <v>142</v>
      </c>
      <c r="B165" s="5">
        <v>2</v>
      </c>
      <c r="C165" s="5">
        <v>1672</v>
      </c>
      <c r="F165" t="s">
        <v>12</v>
      </c>
    </row>
    <row r="166" spans="1:6" x14ac:dyDescent="0.25">
      <c r="A166" s="5" t="s">
        <v>143</v>
      </c>
      <c r="B166" s="5">
        <v>2</v>
      </c>
      <c r="C166" s="5">
        <v>1759</v>
      </c>
      <c r="F166" t="s">
        <v>12</v>
      </c>
    </row>
    <row r="167" spans="1:6" x14ac:dyDescent="0.25">
      <c r="A167" s="5" t="s">
        <v>144</v>
      </c>
      <c r="B167" s="5">
        <v>2</v>
      </c>
      <c r="C167" s="5">
        <v>1846</v>
      </c>
      <c r="F167" t="s">
        <v>12</v>
      </c>
    </row>
    <row r="169" spans="1:6" x14ac:dyDescent="0.25">
      <c r="A169" s="3" t="s">
        <v>145</v>
      </c>
    </row>
    <row r="170" spans="1:6" x14ac:dyDescent="0.25">
      <c r="A170" s="3" t="s">
        <v>4</v>
      </c>
      <c r="B170" s="3" t="s">
        <v>5</v>
      </c>
      <c r="C170" s="3" t="s">
        <v>6</v>
      </c>
      <c r="D170" s="3" t="s">
        <v>7</v>
      </c>
      <c r="E170" s="3" t="s">
        <v>8</v>
      </c>
      <c r="F170" s="3" t="s">
        <v>9</v>
      </c>
    </row>
    <row r="171" spans="1:6" x14ac:dyDescent="0.25">
      <c r="A171" s="5" t="s">
        <v>146</v>
      </c>
      <c r="B171" s="5">
        <v>2</v>
      </c>
      <c r="C171" s="5">
        <v>732</v>
      </c>
      <c r="F171" t="s">
        <v>12</v>
      </c>
    </row>
    <row r="172" spans="1:6" x14ac:dyDescent="0.25">
      <c r="A172" s="5" t="s">
        <v>147</v>
      </c>
      <c r="B172" s="5">
        <v>2</v>
      </c>
      <c r="C172" s="5">
        <v>1620</v>
      </c>
      <c r="F172" t="s">
        <v>12</v>
      </c>
    </row>
    <row r="173" spans="1:6" x14ac:dyDescent="0.25">
      <c r="A173" s="5" t="s">
        <v>148</v>
      </c>
      <c r="B173" s="5">
        <v>2</v>
      </c>
      <c r="C173" s="5">
        <v>1672</v>
      </c>
      <c r="F173" t="s">
        <v>12</v>
      </c>
    </row>
    <row r="174" spans="1:6" x14ac:dyDescent="0.25">
      <c r="A174" s="5" t="s">
        <v>149</v>
      </c>
      <c r="B174" s="5">
        <v>2</v>
      </c>
      <c r="C174" s="5">
        <v>1759</v>
      </c>
      <c r="F174" t="s">
        <v>12</v>
      </c>
    </row>
    <row r="175" spans="1:6" x14ac:dyDescent="0.25">
      <c r="A175" s="5" t="s">
        <v>150</v>
      </c>
      <c r="B175" s="5">
        <v>2</v>
      </c>
      <c r="C175" s="5">
        <v>1846</v>
      </c>
      <c r="F175" t="s">
        <v>12</v>
      </c>
    </row>
    <row r="177" spans="1:6" x14ac:dyDescent="0.25">
      <c r="A177" s="3" t="s">
        <v>166</v>
      </c>
    </row>
    <row r="178" spans="1:6" x14ac:dyDescent="0.25">
      <c r="A178" s="3" t="s">
        <v>4</v>
      </c>
      <c r="B178" s="3" t="s">
        <v>5</v>
      </c>
      <c r="C178" s="3" t="s">
        <v>6</v>
      </c>
      <c r="D178" s="3" t="s">
        <v>7</v>
      </c>
      <c r="E178" s="3" t="s">
        <v>8</v>
      </c>
      <c r="F178" s="3" t="s">
        <v>9</v>
      </c>
    </row>
    <row r="179" spans="1:6" x14ac:dyDescent="0.25">
      <c r="A179" t="s">
        <v>167</v>
      </c>
      <c r="B179">
        <v>2</v>
      </c>
      <c r="C179">
        <v>926</v>
      </c>
      <c r="F179" t="s">
        <v>12</v>
      </c>
    </row>
    <row r="180" spans="1:6" x14ac:dyDescent="0.25">
      <c r="A180" t="s">
        <v>168</v>
      </c>
      <c r="B180">
        <v>2</v>
      </c>
      <c r="C180">
        <v>1218</v>
      </c>
      <c r="F180" t="s">
        <v>12</v>
      </c>
    </row>
    <row r="182" spans="1:6" x14ac:dyDescent="0.25">
      <c r="A182" s="6" t="s">
        <v>169</v>
      </c>
    </row>
    <row r="184" spans="1:6" x14ac:dyDescent="0.25">
      <c r="A184" s="6" t="s">
        <v>170</v>
      </c>
      <c r="B184" s="6"/>
      <c r="C184" s="6"/>
    </row>
    <row r="185" spans="1:6" x14ac:dyDescent="0.25">
      <c r="A185" s="6" t="s">
        <v>4</v>
      </c>
      <c r="B185" s="6" t="s">
        <v>5</v>
      </c>
      <c r="C185" s="6" t="s">
        <v>6</v>
      </c>
    </row>
    <row r="186" spans="1:6" x14ac:dyDescent="0.25">
      <c r="A186" t="s">
        <v>171</v>
      </c>
      <c r="B186">
        <v>2</v>
      </c>
      <c r="C186">
        <v>1150</v>
      </c>
    </row>
    <row r="187" spans="1:6" x14ac:dyDescent="0.25">
      <c r="A187" t="s">
        <v>172</v>
      </c>
    </row>
    <row r="188" spans="1:6" x14ac:dyDescent="0.25">
      <c r="A188" s="7"/>
      <c r="B188" s="7"/>
      <c r="C188" s="7"/>
    </row>
    <row r="189" spans="1:6" x14ac:dyDescent="0.25">
      <c r="A189" s="8" t="s">
        <v>173</v>
      </c>
      <c r="B189" s="6"/>
      <c r="C189" s="6"/>
    </row>
    <row r="190" spans="1:6" x14ac:dyDescent="0.25">
      <c r="A190" s="6" t="s">
        <v>4</v>
      </c>
      <c r="B190" s="6" t="s">
        <v>5</v>
      </c>
      <c r="C190" s="6" t="s">
        <v>6</v>
      </c>
    </row>
    <row r="191" spans="1:6" x14ac:dyDescent="0.25">
      <c r="A191" t="s">
        <v>174</v>
      </c>
      <c r="B191">
        <v>2</v>
      </c>
      <c r="C191">
        <v>3090</v>
      </c>
    </row>
    <row r="193" spans="1:3" x14ac:dyDescent="0.25">
      <c r="A193" s="8" t="s">
        <v>175</v>
      </c>
      <c r="B193" s="6"/>
      <c r="C193" s="6"/>
    </row>
    <row r="194" spans="1:3" x14ac:dyDescent="0.25">
      <c r="A194" s="6" t="s">
        <v>4</v>
      </c>
      <c r="B194" s="6" t="s">
        <v>5</v>
      </c>
      <c r="C194" s="6" t="s">
        <v>6</v>
      </c>
    </row>
    <row r="195" spans="1:3" x14ac:dyDescent="0.25">
      <c r="A195" t="s">
        <v>176</v>
      </c>
      <c r="B195">
        <v>2</v>
      </c>
      <c r="C195">
        <v>572</v>
      </c>
    </row>
    <row r="196" spans="1:3" x14ac:dyDescent="0.25">
      <c r="A196" t="s">
        <v>177</v>
      </c>
      <c r="B196">
        <v>2</v>
      </c>
      <c r="C196">
        <v>455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F7A38-4615-4FC6-B174-9C2A5B0860C4}">
  <dimension ref="A1:M193"/>
  <sheetViews>
    <sheetView zoomScale="80" zoomScaleNormal="80" workbookViewId="0">
      <selection activeCell="B2" sqref="B2"/>
    </sheetView>
  </sheetViews>
  <sheetFormatPr defaultRowHeight="15" x14ac:dyDescent="0.25"/>
  <cols>
    <col min="1" max="1" width="37.5703125" customWidth="1"/>
  </cols>
  <sheetData>
    <row r="1" spans="1:13" ht="20.25" x14ac:dyDescent="0.3">
      <c r="A1" s="1" t="s">
        <v>0</v>
      </c>
    </row>
    <row r="2" spans="1:13" x14ac:dyDescent="0.25">
      <c r="A2" s="2" t="s">
        <v>213</v>
      </c>
      <c r="B2" s="2"/>
    </row>
    <row r="3" spans="1:13" x14ac:dyDescent="0.25">
      <c r="A3" s="2"/>
      <c r="B3" s="2"/>
    </row>
    <row r="4" spans="1:13" x14ac:dyDescent="0.25">
      <c r="A4" s="3"/>
    </row>
    <row r="5" spans="1:13" x14ac:dyDescent="0.25">
      <c r="A5" s="3"/>
    </row>
    <row r="6" spans="1:13" x14ac:dyDescent="0.25">
      <c r="A6" s="3"/>
    </row>
    <row r="7" spans="1:13" ht="20.25" x14ac:dyDescent="0.3">
      <c r="H7" s="1" t="s">
        <v>1</v>
      </c>
    </row>
    <row r="8" spans="1:13" x14ac:dyDescent="0.25">
      <c r="A8" s="3" t="s">
        <v>2</v>
      </c>
      <c r="H8" s="2" t="s">
        <v>213</v>
      </c>
    </row>
    <row r="9" spans="1:13" x14ac:dyDescent="0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H9" s="3" t="s">
        <v>10</v>
      </c>
    </row>
    <row r="10" spans="1:13" x14ac:dyDescent="0.25">
      <c r="A10" t="s">
        <v>11</v>
      </c>
      <c r="B10">
        <v>2</v>
      </c>
      <c r="C10">
        <v>1340</v>
      </c>
      <c r="F10" t="s">
        <v>12</v>
      </c>
      <c r="H10" s="3" t="s">
        <v>12</v>
      </c>
      <c r="I10" s="3" t="s">
        <v>13</v>
      </c>
      <c r="J10" s="3" t="s">
        <v>14</v>
      </c>
      <c r="K10" s="3" t="s">
        <v>15</v>
      </c>
      <c r="L10" s="3" t="s">
        <v>16</v>
      </c>
      <c r="M10" s="3" t="s">
        <v>17</v>
      </c>
    </row>
    <row r="11" spans="1:13" x14ac:dyDescent="0.25">
      <c r="A11" s="4" t="s">
        <v>198</v>
      </c>
      <c r="H11" t="s">
        <v>19</v>
      </c>
      <c r="I11">
        <f>2508+1846+306+(-16+0+0)</f>
        <v>4644</v>
      </c>
      <c r="J11">
        <f>2506+1846+272+(-11+0+0)</f>
        <v>4613</v>
      </c>
      <c r="K11">
        <f>2553+1846+278+(-5+0+0)</f>
        <v>4672</v>
      </c>
      <c r="L11">
        <f>2553+1846+392+(-1+0+0)</f>
        <v>4790</v>
      </c>
      <c r="M11">
        <f>1087+1218+1803+801+565+(-13+0+0+0+0)</f>
        <v>5461</v>
      </c>
    </row>
    <row r="12" spans="1:13" x14ac:dyDescent="0.25">
      <c r="A12" s="4"/>
      <c r="H12" t="s">
        <v>20</v>
      </c>
      <c r="I12">
        <f>2508+1846+269+(-16+0+0)</f>
        <v>4607</v>
      </c>
      <c r="J12">
        <f>2506+1846+235+(-11+0+0)</f>
        <v>4576</v>
      </c>
      <c r="K12">
        <f>2553+1846+240+(-5+0+0)</f>
        <v>4634</v>
      </c>
      <c r="L12">
        <f>2553+1846+356+(-1+0+0)</f>
        <v>4754</v>
      </c>
      <c r="M12">
        <f>1087+1218+1803+801+402+(-13+0+0+0+0)</f>
        <v>5298</v>
      </c>
    </row>
    <row r="13" spans="1:13" x14ac:dyDescent="0.25">
      <c r="A13" s="3" t="s">
        <v>21</v>
      </c>
      <c r="H13" t="s">
        <v>22</v>
      </c>
      <c r="I13">
        <f>2508+1759+314+(-16+0+0)</f>
        <v>4565</v>
      </c>
      <c r="J13">
        <f>2506+1759+282+(-11+0+0)</f>
        <v>4536</v>
      </c>
      <c r="K13">
        <f>2553+1759+287+(-5+0+0)</f>
        <v>4594</v>
      </c>
      <c r="L13">
        <f>2553+1759+400+(-1+0+0)</f>
        <v>4711</v>
      </c>
      <c r="M13">
        <f>1087+1218+1803+740+398+(-13+0+0+0+0)</f>
        <v>5233</v>
      </c>
    </row>
    <row r="14" spans="1:13" x14ac:dyDescent="0.25">
      <c r="A14" s="3" t="s">
        <v>4</v>
      </c>
      <c r="B14" s="3" t="s">
        <v>5</v>
      </c>
      <c r="C14" s="3" t="s">
        <v>6</v>
      </c>
      <c r="D14" s="3" t="s">
        <v>7</v>
      </c>
      <c r="E14" s="3" t="s">
        <v>8</v>
      </c>
      <c r="F14" s="3" t="s">
        <v>9</v>
      </c>
      <c r="H14" t="s">
        <v>23</v>
      </c>
      <c r="I14">
        <f>2508+1759+317+(-16+0+0)</f>
        <v>4568</v>
      </c>
      <c r="J14">
        <f>2506+1759+286+(-11+0+0)</f>
        <v>4540</v>
      </c>
      <c r="K14">
        <f>2553+1759+291+(-5+0+0)</f>
        <v>4598</v>
      </c>
      <c r="L14">
        <f>2553+1759+403+(-1+0+0)</f>
        <v>4714</v>
      </c>
      <c r="M14">
        <f>1087+1218+1803+740+409+(-13+0+0+0+0)</f>
        <v>5244</v>
      </c>
    </row>
    <row r="15" spans="1:13" x14ac:dyDescent="0.25">
      <c r="A15" t="s">
        <v>24</v>
      </c>
      <c r="B15">
        <v>2</v>
      </c>
      <c r="C15">
        <v>265</v>
      </c>
      <c r="F15" t="s">
        <v>12</v>
      </c>
      <c r="H15" t="s">
        <v>25</v>
      </c>
      <c r="I15">
        <f>2579+1672+292+(-16+0+0)</f>
        <v>4527</v>
      </c>
      <c r="J15">
        <f>2589+1672+255+(-11+0+0)</f>
        <v>4505</v>
      </c>
      <c r="K15">
        <f>2636+1672+258+(-1+0+0)</f>
        <v>4565</v>
      </c>
      <c r="L15">
        <f>2636+1672+363+(-1+0+0)</f>
        <v>4670</v>
      </c>
      <c r="M15">
        <f>1087+1218+1620+732+471+(-13+0+0+0+0)</f>
        <v>5115</v>
      </c>
    </row>
    <row r="16" spans="1:13" x14ac:dyDescent="0.25">
      <c r="A16" t="s">
        <v>26</v>
      </c>
      <c r="B16">
        <v>2</v>
      </c>
      <c r="C16">
        <v>274</v>
      </c>
      <c r="F16" t="s">
        <v>12</v>
      </c>
      <c r="H16" t="s">
        <v>27</v>
      </c>
      <c r="I16">
        <f>2579+1672+271+(-16+0+0)</f>
        <v>4506</v>
      </c>
      <c r="J16">
        <f>2589+1672+235+(-11+0+0)</f>
        <v>4485</v>
      </c>
      <c r="K16">
        <f>2636+1672+238+(-1+0+0)</f>
        <v>4545</v>
      </c>
      <c r="L16">
        <f>2636+1672+340+(-1+0+0)</f>
        <v>4647</v>
      </c>
      <c r="M16">
        <f>1087+1218+1620+732+384+(-13+0+0+0+0)</f>
        <v>5028</v>
      </c>
    </row>
    <row r="17" spans="1:13" x14ac:dyDescent="0.25">
      <c r="A17" t="s">
        <v>28</v>
      </c>
      <c r="B17">
        <v>2</v>
      </c>
      <c r="C17">
        <v>289</v>
      </c>
      <c r="F17" t="s">
        <v>12</v>
      </c>
      <c r="H17" t="s">
        <v>29</v>
      </c>
      <c r="I17">
        <f>2579+1620+292+(-16+0+0)</f>
        <v>4475</v>
      </c>
      <c r="J17">
        <f>2589+1620+261+(-11+0+0)</f>
        <v>4459</v>
      </c>
      <c r="K17">
        <f>2636+1620+258+(-1+0+0)</f>
        <v>4513</v>
      </c>
      <c r="L17">
        <f>2636+1620+350+(-1+0+0)</f>
        <v>4605</v>
      </c>
      <c r="M17">
        <f>1087+1218+1620+662+435+(-13+0+0+0+0)</f>
        <v>5009</v>
      </c>
    </row>
    <row r="18" spans="1:13" x14ac:dyDescent="0.25">
      <c r="A18" t="s">
        <v>30</v>
      </c>
      <c r="B18">
        <v>2</v>
      </c>
      <c r="C18">
        <v>310</v>
      </c>
      <c r="F18" t="s">
        <v>12</v>
      </c>
      <c r="H18" t="s">
        <v>31</v>
      </c>
      <c r="I18">
        <f>2579+1620+300+(-16+0+0)</f>
        <v>4483</v>
      </c>
      <c r="J18">
        <f>2589+1620+267+(-11+0+0)</f>
        <v>4465</v>
      </c>
      <c r="K18">
        <f>2636+1620+263+(-1+0+0)</f>
        <v>4518</v>
      </c>
      <c r="L18">
        <f>2636+1620+351+(-1+0+0)</f>
        <v>4606</v>
      </c>
      <c r="M18">
        <f>1087+1218+1620+662+500+(-13+0+0+0+0)</f>
        <v>5074</v>
      </c>
    </row>
    <row r="19" spans="1:13" x14ac:dyDescent="0.25">
      <c r="A19" t="s">
        <v>34</v>
      </c>
      <c r="B19">
        <v>2</v>
      </c>
      <c r="C19">
        <v>313</v>
      </c>
      <c r="F19" t="s">
        <v>12</v>
      </c>
      <c r="H19" t="s">
        <v>33</v>
      </c>
      <c r="I19">
        <f>2849+732+583+313+(-24+0+0+0)</f>
        <v>4453</v>
      </c>
      <c r="J19">
        <f>2849+732+583+276+(-10+0+0+0)</f>
        <v>4430</v>
      </c>
      <c r="K19">
        <f>2874+732+583+283+(1+0+0+0)</f>
        <v>4473</v>
      </c>
      <c r="L19">
        <f>2874+732+583+354+(1+0+0+0)</f>
        <v>4544</v>
      </c>
      <c r="M19">
        <f>1087+1218+1733+549+482+(-13+0+0+0+0)</f>
        <v>5056</v>
      </c>
    </row>
    <row r="20" spans="1:13" x14ac:dyDescent="0.25">
      <c r="A20" t="s">
        <v>36</v>
      </c>
      <c r="B20">
        <v>2</v>
      </c>
      <c r="C20">
        <v>318</v>
      </c>
      <c r="F20" t="s">
        <v>12</v>
      </c>
      <c r="H20" t="s">
        <v>35</v>
      </c>
      <c r="I20">
        <f>2849+732+583+274+(-24+0+0+0)</f>
        <v>4414</v>
      </c>
      <c r="J20">
        <f>2849+732+583+237+(-10+0+0+0)</f>
        <v>4391</v>
      </c>
      <c r="K20">
        <f>2874+732+583+243+(1+0+0+0)</f>
        <v>4433</v>
      </c>
      <c r="L20">
        <f>2874+732+583+311+(1+0+0+0)</f>
        <v>4501</v>
      </c>
      <c r="M20">
        <f>1087+1218+1733+549+425+(-13+0+0+0+0)</f>
        <v>4999</v>
      </c>
    </row>
    <row r="21" spans="1:13" x14ac:dyDescent="0.25">
      <c r="A21" t="s">
        <v>32</v>
      </c>
      <c r="B21">
        <v>2</v>
      </c>
      <c r="C21">
        <v>320</v>
      </c>
      <c r="F21" t="s">
        <v>12</v>
      </c>
      <c r="H21" t="s">
        <v>37</v>
      </c>
      <c r="I21">
        <f>2849+732+505+310+(-24+0+5+0)</f>
        <v>4377</v>
      </c>
      <c r="J21">
        <f>2849+732+505+275+(-10+0+0+0)</f>
        <v>4351</v>
      </c>
      <c r="K21">
        <f>2874+732+505+279+(1+0+0+0)</f>
        <v>4391</v>
      </c>
      <c r="L21">
        <f>2874+732+505+337+(1+0+0+0)</f>
        <v>4449</v>
      </c>
      <c r="M21">
        <f>1087+1218+1733+505+469+(-13+0+0+0+0)</f>
        <v>4999</v>
      </c>
    </row>
    <row r="22" spans="1:13" x14ac:dyDescent="0.25">
      <c r="A22" t="s">
        <v>38</v>
      </c>
      <c r="B22">
        <v>2</v>
      </c>
      <c r="C22">
        <v>488</v>
      </c>
      <c r="F22" t="s">
        <v>12</v>
      </c>
      <c r="H22" t="s">
        <v>39</v>
      </c>
      <c r="I22">
        <f>2849+732+505+320+(-24+0+5+0)</f>
        <v>4387</v>
      </c>
      <c r="J22">
        <f>2849+732+505+284+(-10+0+0+0)</f>
        <v>4360</v>
      </c>
      <c r="K22">
        <f>2874+732+505+287+(1+0+0+0)</f>
        <v>4399</v>
      </c>
      <c r="L22">
        <f>2874+732+505+339+(1+0+0+0)</f>
        <v>4451</v>
      </c>
      <c r="M22">
        <f>1087+1218+1733+505+489+(-13+0+0+0+0)</f>
        <v>5019</v>
      </c>
    </row>
    <row r="23" spans="1:13" x14ac:dyDescent="0.25">
      <c r="H23" t="s">
        <v>40</v>
      </c>
      <c r="I23">
        <f>2849+1193+314+(-24+17+0)</f>
        <v>4349</v>
      </c>
      <c r="J23">
        <f>2849+1193+287+(-10+6+0)</f>
        <v>4325</v>
      </c>
      <c r="K23">
        <f>2874+1193+291+(1+0+0)</f>
        <v>4359</v>
      </c>
      <c r="L23">
        <f>2874+1193+336+(1+0+0)</f>
        <v>4404</v>
      </c>
      <c r="M23">
        <f>1087+1218+1733+505+544+(-13+0+0+0+0)</f>
        <v>5074</v>
      </c>
    </row>
    <row r="24" spans="1:13" x14ac:dyDescent="0.25">
      <c r="A24" s="3" t="s">
        <v>41</v>
      </c>
      <c r="H24" t="s">
        <v>42</v>
      </c>
      <c r="I24">
        <f>2849+1193+319+(-24+17+0)</f>
        <v>4354</v>
      </c>
      <c r="J24">
        <f>2849+1193+290+(-10+6+0)</f>
        <v>4328</v>
      </c>
      <c r="K24">
        <f>2874+1193+292+(1+0+0)</f>
        <v>4360</v>
      </c>
      <c r="L24">
        <f>2874+1193+334+(1+0+0)</f>
        <v>4402</v>
      </c>
    </row>
    <row r="25" spans="1:13" x14ac:dyDescent="0.25">
      <c r="A25" s="3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9</v>
      </c>
      <c r="H25" t="s">
        <v>43</v>
      </c>
      <c r="I25">
        <f>926+2545+488+289+(-3+0+0+0)</f>
        <v>4245</v>
      </c>
      <c r="J25">
        <f>926+2545+488+291+(-3+0+0+0)</f>
        <v>4247</v>
      </c>
      <c r="K25">
        <f>926+2545+488+345+(-3+0+0+0)</f>
        <v>4301</v>
      </c>
    </row>
    <row r="26" spans="1:13" x14ac:dyDescent="0.25">
      <c r="A26" s="5" t="s">
        <v>44</v>
      </c>
      <c r="B26" s="5">
        <v>2</v>
      </c>
      <c r="C26" s="5">
        <v>1193</v>
      </c>
      <c r="F26" t="s">
        <v>12</v>
      </c>
      <c r="H26" t="s">
        <v>45</v>
      </c>
      <c r="I26">
        <f>926+2545+488+265+(-3+0+0+0)</f>
        <v>4221</v>
      </c>
      <c r="J26">
        <f>926+2545+488+263+(-3+0+0+0)</f>
        <v>4219</v>
      </c>
      <c r="K26">
        <f>926+2545+488+308+(-3+0+0+0)</f>
        <v>4264</v>
      </c>
    </row>
    <row r="28" spans="1:13" x14ac:dyDescent="0.25">
      <c r="A28" s="3" t="s">
        <v>46</v>
      </c>
    </row>
    <row r="29" spans="1:13" x14ac:dyDescent="0.25">
      <c r="A29" s="3" t="s">
        <v>4</v>
      </c>
      <c r="B29" s="3" t="s">
        <v>5</v>
      </c>
      <c r="C29" s="3" t="s">
        <v>6</v>
      </c>
      <c r="D29" s="3" t="s">
        <v>7</v>
      </c>
      <c r="E29" s="3" t="s">
        <v>8</v>
      </c>
      <c r="F29" s="3" t="s">
        <v>9</v>
      </c>
    </row>
    <row r="30" spans="1:13" x14ac:dyDescent="0.25">
      <c r="A30" t="s">
        <v>204</v>
      </c>
      <c r="B30">
        <v>4</v>
      </c>
      <c r="C30">
        <v>235</v>
      </c>
      <c r="F30" t="s">
        <v>12</v>
      </c>
    </row>
    <row r="31" spans="1:13" x14ac:dyDescent="0.25">
      <c r="A31" t="s">
        <v>50</v>
      </c>
      <c r="B31">
        <v>2</v>
      </c>
      <c r="C31">
        <v>237</v>
      </c>
      <c r="F31" t="s">
        <v>12</v>
      </c>
    </row>
    <row r="32" spans="1:13" x14ac:dyDescent="0.25">
      <c r="A32" t="s">
        <v>181</v>
      </c>
      <c r="B32">
        <v>2</v>
      </c>
      <c r="C32">
        <v>238</v>
      </c>
      <c r="F32" t="s">
        <v>12</v>
      </c>
    </row>
    <row r="33" spans="1:6" x14ac:dyDescent="0.25">
      <c r="A33" t="s">
        <v>182</v>
      </c>
      <c r="B33">
        <v>2</v>
      </c>
      <c r="C33">
        <v>240</v>
      </c>
      <c r="F33" t="s">
        <v>12</v>
      </c>
    </row>
    <row r="34" spans="1:6" x14ac:dyDescent="0.25">
      <c r="A34" t="s">
        <v>51</v>
      </c>
      <c r="B34">
        <v>2</v>
      </c>
      <c r="C34">
        <v>243</v>
      </c>
      <c r="F34" t="s">
        <v>12</v>
      </c>
    </row>
    <row r="35" spans="1:6" x14ac:dyDescent="0.25">
      <c r="A35" t="s">
        <v>183</v>
      </c>
      <c r="B35">
        <v>4</v>
      </c>
      <c r="C35">
        <v>258</v>
      </c>
      <c r="F35" t="s">
        <v>12</v>
      </c>
    </row>
    <row r="36" spans="1:6" x14ac:dyDescent="0.25">
      <c r="A36" t="s">
        <v>54</v>
      </c>
      <c r="B36">
        <v>2</v>
      </c>
      <c r="C36">
        <v>261</v>
      </c>
      <c r="F36" t="s">
        <v>12</v>
      </c>
    </row>
    <row r="37" spans="1:6" x14ac:dyDescent="0.25">
      <c r="A37" t="s">
        <v>205</v>
      </c>
      <c r="B37">
        <v>4</v>
      </c>
      <c r="C37">
        <v>263</v>
      </c>
      <c r="F37" t="s">
        <v>12</v>
      </c>
    </row>
    <row r="38" spans="1:6" x14ac:dyDescent="0.25">
      <c r="A38" t="s">
        <v>57</v>
      </c>
      <c r="B38">
        <v>2</v>
      </c>
      <c r="C38">
        <v>267</v>
      </c>
      <c r="F38" t="s">
        <v>12</v>
      </c>
    </row>
    <row r="39" spans="1:6" x14ac:dyDescent="0.25">
      <c r="A39" t="s">
        <v>184</v>
      </c>
      <c r="B39">
        <v>2</v>
      </c>
      <c r="C39">
        <v>275</v>
      </c>
      <c r="F39" t="s">
        <v>12</v>
      </c>
    </row>
    <row r="40" spans="1:6" x14ac:dyDescent="0.25">
      <c r="A40" t="s">
        <v>185</v>
      </c>
      <c r="B40">
        <v>2</v>
      </c>
      <c r="C40">
        <v>276</v>
      </c>
      <c r="F40" t="s">
        <v>12</v>
      </c>
    </row>
    <row r="41" spans="1:6" x14ac:dyDescent="0.25">
      <c r="A41" t="s">
        <v>60</v>
      </c>
      <c r="B41">
        <v>2</v>
      </c>
      <c r="C41">
        <v>278</v>
      </c>
      <c r="F41" t="s">
        <v>12</v>
      </c>
    </row>
    <row r="42" spans="1:6" x14ac:dyDescent="0.25">
      <c r="A42" t="s">
        <v>186</v>
      </c>
      <c r="B42">
        <v>2</v>
      </c>
      <c r="C42">
        <v>279</v>
      </c>
      <c r="F42" t="s">
        <v>12</v>
      </c>
    </row>
    <row r="43" spans="1:6" x14ac:dyDescent="0.25">
      <c r="A43" t="s">
        <v>188</v>
      </c>
      <c r="B43">
        <v>2</v>
      </c>
      <c r="C43">
        <v>282</v>
      </c>
      <c r="F43" t="s">
        <v>12</v>
      </c>
    </row>
    <row r="44" spans="1:6" x14ac:dyDescent="0.25">
      <c r="A44" t="s">
        <v>187</v>
      </c>
      <c r="B44">
        <v>2</v>
      </c>
      <c r="C44">
        <v>283</v>
      </c>
      <c r="F44" t="s">
        <v>12</v>
      </c>
    </row>
    <row r="45" spans="1:6" x14ac:dyDescent="0.25">
      <c r="A45" t="s">
        <v>189</v>
      </c>
      <c r="B45">
        <v>2</v>
      </c>
      <c r="C45">
        <v>284</v>
      </c>
      <c r="F45" t="s">
        <v>12</v>
      </c>
    </row>
    <row r="46" spans="1:6" x14ac:dyDescent="0.25">
      <c r="A46" t="s">
        <v>206</v>
      </c>
      <c r="B46">
        <v>6</v>
      </c>
      <c r="C46">
        <v>287</v>
      </c>
      <c r="F46" t="s">
        <v>12</v>
      </c>
    </row>
    <row r="47" spans="1:6" x14ac:dyDescent="0.25">
      <c r="A47" t="s">
        <v>207</v>
      </c>
      <c r="B47">
        <v>2</v>
      </c>
      <c r="C47">
        <v>290</v>
      </c>
      <c r="F47" t="s">
        <v>12</v>
      </c>
    </row>
    <row r="48" spans="1:6" x14ac:dyDescent="0.25">
      <c r="A48" t="s">
        <v>208</v>
      </c>
      <c r="B48">
        <v>6</v>
      </c>
      <c r="C48">
        <v>291</v>
      </c>
      <c r="F48" t="s">
        <v>12</v>
      </c>
    </row>
    <row r="49" spans="1:6" x14ac:dyDescent="0.25">
      <c r="A49" t="s">
        <v>67</v>
      </c>
      <c r="B49">
        <v>2</v>
      </c>
      <c r="C49">
        <v>292</v>
      </c>
      <c r="F49" t="s">
        <v>12</v>
      </c>
    </row>
    <row r="50" spans="1:6" x14ac:dyDescent="0.25">
      <c r="A50" t="s">
        <v>209</v>
      </c>
      <c r="B50">
        <v>2</v>
      </c>
      <c r="C50">
        <v>309</v>
      </c>
      <c r="F50" t="s">
        <v>12</v>
      </c>
    </row>
    <row r="51" spans="1:6" x14ac:dyDescent="0.25">
      <c r="A51" t="s">
        <v>210</v>
      </c>
      <c r="B51">
        <v>2</v>
      </c>
      <c r="C51">
        <v>311</v>
      </c>
      <c r="F51" t="s">
        <v>12</v>
      </c>
    </row>
    <row r="52" spans="1:6" x14ac:dyDescent="0.25">
      <c r="A52" t="s">
        <v>71</v>
      </c>
      <c r="B52">
        <v>2</v>
      </c>
      <c r="C52">
        <v>334</v>
      </c>
      <c r="F52" t="s">
        <v>12</v>
      </c>
    </row>
    <row r="53" spans="1:6" x14ac:dyDescent="0.25">
      <c r="A53" t="s">
        <v>72</v>
      </c>
      <c r="B53">
        <v>2</v>
      </c>
      <c r="C53">
        <v>336</v>
      </c>
      <c r="F53" t="s">
        <v>12</v>
      </c>
    </row>
    <row r="54" spans="1:6" x14ac:dyDescent="0.25">
      <c r="A54" t="s">
        <v>70</v>
      </c>
      <c r="B54">
        <v>2</v>
      </c>
      <c r="C54">
        <v>337</v>
      </c>
      <c r="F54" t="s">
        <v>12</v>
      </c>
    </row>
    <row r="55" spans="1:6" x14ac:dyDescent="0.25">
      <c r="A55" t="s">
        <v>69</v>
      </c>
      <c r="B55">
        <v>2</v>
      </c>
      <c r="C55">
        <v>339</v>
      </c>
      <c r="F55" t="s">
        <v>12</v>
      </c>
    </row>
    <row r="56" spans="1:6" x14ac:dyDescent="0.25">
      <c r="A56" t="s">
        <v>73</v>
      </c>
      <c r="B56">
        <v>2</v>
      </c>
      <c r="C56">
        <v>340</v>
      </c>
      <c r="F56" t="s">
        <v>12</v>
      </c>
    </row>
    <row r="57" spans="1:6" x14ac:dyDescent="0.25">
      <c r="A57" t="s">
        <v>194</v>
      </c>
      <c r="B57">
        <v>2</v>
      </c>
      <c r="C57">
        <v>345</v>
      </c>
      <c r="F57" t="s">
        <v>12</v>
      </c>
    </row>
    <row r="58" spans="1:6" x14ac:dyDescent="0.25">
      <c r="A58" t="s">
        <v>74</v>
      </c>
      <c r="B58">
        <v>2</v>
      </c>
      <c r="C58">
        <v>350</v>
      </c>
      <c r="F58" t="s">
        <v>12</v>
      </c>
    </row>
    <row r="59" spans="1:6" x14ac:dyDescent="0.25">
      <c r="A59" t="s">
        <v>195</v>
      </c>
      <c r="B59">
        <v>2</v>
      </c>
      <c r="C59">
        <v>351</v>
      </c>
      <c r="F59" t="s">
        <v>12</v>
      </c>
    </row>
    <row r="60" spans="1:6" x14ac:dyDescent="0.25">
      <c r="A60" t="s">
        <v>76</v>
      </c>
      <c r="B60">
        <v>2</v>
      </c>
      <c r="C60">
        <v>354</v>
      </c>
      <c r="F60" t="s">
        <v>12</v>
      </c>
    </row>
    <row r="61" spans="1:6" x14ac:dyDescent="0.25">
      <c r="A61" t="s">
        <v>77</v>
      </c>
      <c r="B61">
        <v>2</v>
      </c>
      <c r="C61">
        <v>356</v>
      </c>
      <c r="F61" t="s">
        <v>12</v>
      </c>
    </row>
    <row r="62" spans="1:6" x14ac:dyDescent="0.25">
      <c r="A62" t="s">
        <v>78</v>
      </c>
      <c r="B62">
        <v>2</v>
      </c>
      <c r="C62">
        <v>363</v>
      </c>
      <c r="F62" t="s">
        <v>12</v>
      </c>
    </row>
    <row r="63" spans="1:6" x14ac:dyDescent="0.25">
      <c r="A63" t="s">
        <v>79</v>
      </c>
      <c r="B63">
        <v>2</v>
      </c>
      <c r="C63">
        <v>384</v>
      </c>
      <c r="F63" t="s">
        <v>12</v>
      </c>
    </row>
    <row r="64" spans="1:6" x14ac:dyDescent="0.25">
      <c r="A64" t="s">
        <v>80</v>
      </c>
      <c r="B64">
        <v>2</v>
      </c>
      <c r="C64">
        <v>392</v>
      </c>
      <c r="F64" t="s">
        <v>12</v>
      </c>
    </row>
    <row r="65" spans="1:6" x14ac:dyDescent="0.25">
      <c r="A65" t="s">
        <v>82</v>
      </c>
      <c r="B65">
        <v>2</v>
      </c>
      <c r="C65">
        <v>398</v>
      </c>
      <c r="F65" t="s">
        <v>12</v>
      </c>
    </row>
    <row r="66" spans="1:6" x14ac:dyDescent="0.25">
      <c r="A66" t="s">
        <v>81</v>
      </c>
      <c r="B66">
        <v>2</v>
      </c>
      <c r="C66">
        <v>400</v>
      </c>
      <c r="F66" t="s">
        <v>12</v>
      </c>
    </row>
    <row r="67" spans="1:6" x14ac:dyDescent="0.25">
      <c r="A67" t="s">
        <v>84</v>
      </c>
      <c r="B67">
        <v>2</v>
      </c>
      <c r="C67">
        <v>402</v>
      </c>
      <c r="F67" t="s">
        <v>12</v>
      </c>
    </row>
    <row r="68" spans="1:6" x14ac:dyDescent="0.25">
      <c r="A68" t="s">
        <v>83</v>
      </c>
      <c r="B68">
        <v>2</v>
      </c>
      <c r="C68">
        <v>403</v>
      </c>
      <c r="F68" t="s">
        <v>12</v>
      </c>
    </row>
    <row r="69" spans="1:6" x14ac:dyDescent="0.25">
      <c r="A69" t="s">
        <v>85</v>
      </c>
      <c r="B69">
        <v>2</v>
      </c>
      <c r="C69">
        <v>409</v>
      </c>
      <c r="F69" t="s">
        <v>12</v>
      </c>
    </row>
    <row r="70" spans="1:6" x14ac:dyDescent="0.25">
      <c r="A70" t="s">
        <v>86</v>
      </c>
      <c r="B70">
        <v>2</v>
      </c>
      <c r="C70">
        <v>425</v>
      </c>
      <c r="F70" t="s">
        <v>12</v>
      </c>
    </row>
    <row r="71" spans="1:6" x14ac:dyDescent="0.25">
      <c r="A71" t="s">
        <v>87</v>
      </c>
      <c r="B71">
        <v>2</v>
      </c>
      <c r="C71">
        <v>435</v>
      </c>
      <c r="F71" t="s">
        <v>12</v>
      </c>
    </row>
    <row r="72" spans="1:6" x14ac:dyDescent="0.25">
      <c r="A72" t="s">
        <v>88</v>
      </c>
      <c r="B72">
        <v>2</v>
      </c>
      <c r="C72">
        <v>469</v>
      </c>
      <c r="F72" t="s">
        <v>12</v>
      </c>
    </row>
    <row r="73" spans="1:6" x14ac:dyDescent="0.25">
      <c r="A73" t="s">
        <v>89</v>
      </c>
      <c r="B73">
        <v>2</v>
      </c>
      <c r="C73">
        <v>471</v>
      </c>
      <c r="F73" t="s">
        <v>12</v>
      </c>
    </row>
    <row r="74" spans="1:6" x14ac:dyDescent="0.25">
      <c r="A74" t="s">
        <v>90</v>
      </c>
      <c r="B74">
        <v>2</v>
      </c>
      <c r="C74">
        <v>482</v>
      </c>
      <c r="F74" t="s">
        <v>12</v>
      </c>
    </row>
    <row r="75" spans="1:6" x14ac:dyDescent="0.25">
      <c r="A75" t="s">
        <v>93</v>
      </c>
      <c r="B75">
        <v>4</v>
      </c>
      <c r="C75">
        <v>488</v>
      </c>
      <c r="F75" t="s">
        <v>12</v>
      </c>
    </row>
    <row r="76" spans="1:6" x14ac:dyDescent="0.25">
      <c r="A76" t="s">
        <v>91</v>
      </c>
      <c r="B76">
        <v>2</v>
      </c>
      <c r="C76">
        <v>489</v>
      </c>
      <c r="F76" t="s">
        <v>12</v>
      </c>
    </row>
    <row r="77" spans="1:6" x14ac:dyDescent="0.25">
      <c r="A77" t="s">
        <v>92</v>
      </c>
      <c r="B77">
        <v>2</v>
      </c>
      <c r="C77">
        <v>500</v>
      </c>
      <c r="F77" t="s">
        <v>12</v>
      </c>
    </row>
    <row r="78" spans="1:6" x14ac:dyDescent="0.25">
      <c r="A78" t="s">
        <v>196</v>
      </c>
      <c r="B78">
        <v>8</v>
      </c>
      <c r="C78">
        <v>505</v>
      </c>
      <c r="F78" t="s">
        <v>12</v>
      </c>
    </row>
    <row r="79" spans="1:6" x14ac:dyDescent="0.25">
      <c r="A79" t="s">
        <v>95</v>
      </c>
      <c r="B79">
        <v>2</v>
      </c>
      <c r="C79">
        <v>544</v>
      </c>
      <c r="F79" t="s">
        <v>12</v>
      </c>
    </row>
    <row r="80" spans="1:6" x14ac:dyDescent="0.25">
      <c r="A80" t="s">
        <v>96</v>
      </c>
      <c r="B80">
        <v>2</v>
      </c>
      <c r="C80">
        <v>549</v>
      </c>
      <c r="F80" t="s">
        <v>12</v>
      </c>
    </row>
    <row r="81" spans="1:6" x14ac:dyDescent="0.25">
      <c r="A81" t="s">
        <v>97</v>
      </c>
      <c r="B81">
        <v>2</v>
      </c>
      <c r="C81">
        <v>565</v>
      </c>
      <c r="F81" t="s">
        <v>12</v>
      </c>
    </row>
    <row r="82" spans="1:6" x14ac:dyDescent="0.25">
      <c r="A82" t="s">
        <v>102</v>
      </c>
      <c r="B82">
        <v>4</v>
      </c>
      <c r="C82">
        <v>583</v>
      </c>
      <c r="F82" t="s">
        <v>12</v>
      </c>
    </row>
    <row r="83" spans="1:6" x14ac:dyDescent="0.25">
      <c r="A83" t="s">
        <v>98</v>
      </c>
      <c r="B83">
        <v>2</v>
      </c>
      <c r="C83">
        <v>662</v>
      </c>
      <c r="F83" t="s">
        <v>12</v>
      </c>
    </row>
    <row r="84" spans="1:6" x14ac:dyDescent="0.25">
      <c r="A84" t="s">
        <v>100</v>
      </c>
      <c r="B84">
        <v>2</v>
      </c>
      <c r="C84">
        <v>732</v>
      </c>
      <c r="F84" t="s">
        <v>12</v>
      </c>
    </row>
    <row r="85" spans="1:6" x14ac:dyDescent="0.25">
      <c r="A85" t="s">
        <v>101</v>
      </c>
      <c r="B85">
        <v>2</v>
      </c>
      <c r="C85">
        <v>740</v>
      </c>
      <c r="F85" t="s">
        <v>12</v>
      </c>
    </row>
    <row r="86" spans="1:6" x14ac:dyDescent="0.25">
      <c r="A86" t="s">
        <v>103</v>
      </c>
      <c r="B86">
        <v>2</v>
      </c>
      <c r="C86">
        <v>801</v>
      </c>
      <c r="F86" t="s">
        <v>12</v>
      </c>
    </row>
    <row r="87" spans="1:6" x14ac:dyDescent="0.25">
      <c r="A87" t="s">
        <v>104</v>
      </c>
      <c r="B87">
        <v>6</v>
      </c>
      <c r="C87">
        <v>1193</v>
      </c>
      <c r="F87" t="s">
        <v>12</v>
      </c>
    </row>
    <row r="89" spans="1:6" x14ac:dyDescent="0.25">
      <c r="A89" s="3" t="s">
        <v>105</v>
      </c>
    </row>
    <row r="90" spans="1:6" x14ac:dyDescent="0.25">
      <c r="A90" s="3" t="s">
        <v>4</v>
      </c>
      <c r="B90" s="3" t="s">
        <v>5</v>
      </c>
      <c r="C90" s="3" t="s">
        <v>6</v>
      </c>
      <c r="D90" s="3" t="s">
        <v>7</v>
      </c>
      <c r="E90" s="3" t="s">
        <v>8</v>
      </c>
      <c r="F90" s="3" t="s">
        <v>9</v>
      </c>
    </row>
    <row r="91" spans="1:6" x14ac:dyDescent="0.25">
      <c r="A91" t="s">
        <v>106</v>
      </c>
      <c r="B91">
        <v>2</v>
      </c>
      <c r="C91">
        <v>313</v>
      </c>
      <c r="F91" t="s">
        <v>12</v>
      </c>
    </row>
    <row r="93" spans="1:6" x14ac:dyDescent="0.25">
      <c r="A93" s="3" t="s">
        <v>107</v>
      </c>
    </row>
    <row r="94" spans="1:6" x14ac:dyDescent="0.25">
      <c r="A94" s="3" t="s">
        <v>4</v>
      </c>
      <c r="B94" s="3" t="s">
        <v>5</v>
      </c>
      <c r="C94" s="3" t="s">
        <v>6</v>
      </c>
      <c r="D94" s="3" t="s">
        <v>7</v>
      </c>
      <c r="E94" s="3" t="s">
        <v>8</v>
      </c>
      <c r="F94" s="3" t="s">
        <v>9</v>
      </c>
    </row>
    <row r="95" spans="1:6" x14ac:dyDescent="0.25">
      <c r="A95" s="5" t="s">
        <v>108</v>
      </c>
      <c r="B95" s="5">
        <v>2</v>
      </c>
      <c r="C95" s="5">
        <v>505</v>
      </c>
      <c r="F95" t="s">
        <v>12</v>
      </c>
    </row>
    <row r="97" spans="1:6" x14ac:dyDescent="0.25">
      <c r="A97" s="3" t="s">
        <v>109</v>
      </c>
    </row>
    <row r="98" spans="1:6" x14ac:dyDescent="0.25">
      <c r="A98" s="3" t="s">
        <v>4</v>
      </c>
      <c r="B98" s="3" t="s">
        <v>5</v>
      </c>
      <c r="C98" s="3" t="s">
        <v>6</v>
      </c>
      <c r="D98" s="3" t="s">
        <v>7</v>
      </c>
      <c r="E98" s="3" t="s">
        <v>8</v>
      </c>
      <c r="F98" s="3" t="s">
        <v>9</v>
      </c>
    </row>
    <row r="99" spans="1:6" x14ac:dyDescent="0.25">
      <c r="A99" t="s">
        <v>110</v>
      </c>
      <c r="B99">
        <v>2</v>
      </c>
      <c r="C99">
        <v>255</v>
      </c>
      <c r="F99" t="s">
        <v>12</v>
      </c>
    </row>
    <row r="100" spans="1:6" x14ac:dyDescent="0.25">
      <c r="A100" t="s">
        <v>111</v>
      </c>
      <c r="B100">
        <v>2</v>
      </c>
      <c r="C100">
        <v>272</v>
      </c>
      <c r="F100" t="s">
        <v>12</v>
      </c>
    </row>
    <row r="101" spans="1:6" x14ac:dyDescent="0.25">
      <c r="A101" t="s">
        <v>112</v>
      </c>
      <c r="B101">
        <v>2</v>
      </c>
      <c r="C101">
        <v>286</v>
      </c>
      <c r="F101" t="s">
        <v>12</v>
      </c>
    </row>
    <row r="102" spans="1:6" x14ac:dyDescent="0.25">
      <c r="A102" t="s">
        <v>114</v>
      </c>
      <c r="B102">
        <v>2</v>
      </c>
      <c r="C102">
        <v>583</v>
      </c>
      <c r="F102" t="s">
        <v>12</v>
      </c>
    </row>
    <row r="103" spans="1:6" x14ac:dyDescent="0.25">
      <c r="A103" t="s">
        <v>113</v>
      </c>
      <c r="B103">
        <v>4</v>
      </c>
      <c r="C103">
        <v>732</v>
      </c>
      <c r="F103" t="s">
        <v>12</v>
      </c>
    </row>
    <row r="105" spans="1:6" x14ac:dyDescent="0.25">
      <c r="A105" s="3" t="s">
        <v>115</v>
      </c>
    </row>
    <row r="106" spans="1:6" x14ac:dyDescent="0.25">
      <c r="A106" s="3" t="s">
        <v>4</v>
      </c>
      <c r="B106" s="3" t="s">
        <v>5</v>
      </c>
      <c r="C106" s="3" t="s">
        <v>6</v>
      </c>
      <c r="D106" s="3" t="s">
        <v>7</v>
      </c>
      <c r="E106" s="3" t="s">
        <v>8</v>
      </c>
      <c r="F106" s="3" t="s">
        <v>9</v>
      </c>
    </row>
    <row r="107" spans="1:6" x14ac:dyDescent="0.25">
      <c r="A107" s="5" t="s">
        <v>211</v>
      </c>
      <c r="B107" s="5">
        <v>6</v>
      </c>
      <c r="C107" s="5">
        <v>1620</v>
      </c>
      <c r="F107" t="s">
        <v>12</v>
      </c>
    </row>
    <row r="108" spans="1:6" x14ac:dyDescent="0.25">
      <c r="A108" s="5" t="s">
        <v>118</v>
      </c>
      <c r="B108" s="5">
        <v>4</v>
      </c>
      <c r="C108" s="5">
        <v>1672</v>
      </c>
      <c r="F108" t="s">
        <v>12</v>
      </c>
    </row>
    <row r="109" spans="1:6" x14ac:dyDescent="0.25">
      <c r="A109" s="5" t="s">
        <v>119</v>
      </c>
      <c r="B109" s="5">
        <v>2</v>
      </c>
      <c r="C109" s="5">
        <v>1733</v>
      </c>
      <c r="F109" t="s">
        <v>12</v>
      </c>
    </row>
    <row r="110" spans="1:6" x14ac:dyDescent="0.25">
      <c r="A110" s="5" t="s">
        <v>120</v>
      </c>
      <c r="B110" s="5">
        <v>2</v>
      </c>
      <c r="C110" s="5">
        <v>1759</v>
      </c>
      <c r="F110" t="s">
        <v>12</v>
      </c>
    </row>
    <row r="111" spans="1:6" x14ac:dyDescent="0.25">
      <c r="A111" s="5" t="s">
        <v>121</v>
      </c>
      <c r="B111" s="5">
        <v>2</v>
      </c>
      <c r="C111" s="5">
        <v>1803</v>
      </c>
      <c r="F111" t="s">
        <v>12</v>
      </c>
    </row>
    <row r="112" spans="1:6" x14ac:dyDescent="0.25">
      <c r="A112" s="5" t="s">
        <v>122</v>
      </c>
      <c r="B112" s="5">
        <v>2</v>
      </c>
      <c r="C112" s="5">
        <v>1846</v>
      </c>
      <c r="F112" t="s">
        <v>12</v>
      </c>
    </row>
    <row r="114" spans="1:6" x14ac:dyDescent="0.25">
      <c r="A114" s="3" t="s">
        <v>123</v>
      </c>
    </row>
    <row r="115" spans="1:6" x14ac:dyDescent="0.25">
      <c r="A115" s="3" t="s">
        <v>4</v>
      </c>
      <c r="B115" s="3" t="s">
        <v>5</v>
      </c>
      <c r="C115" s="3" t="s">
        <v>6</v>
      </c>
      <c r="D115" s="3" t="s">
        <v>7</v>
      </c>
      <c r="E115" s="3" t="s">
        <v>8</v>
      </c>
      <c r="F115" s="3" t="s">
        <v>9</v>
      </c>
    </row>
    <row r="116" spans="1:6" x14ac:dyDescent="0.25">
      <c r="A116" t="s">
        <v>125</v>
      </c>
      <c r="B116">
        <v>2</v>
      </c>
      <c r="C116">
        <v>269</v>
      </c>
      <c r="F116" t="s">
        <v>12</v>
      </c>
    </row>
    <row r="117" spans="1:6" x14ac:dyDescent="0.25">
      <c r="A117" t="s">
        <v>124</v>
      </c>
      <c r="B117">
        <v>2</v>
      </c>
      <c r="C117">
        <v>271</v>
      </c>
      <c r="F117" t="s">
        <v>12</v>
      </c>
    </row>
    <row r="118" spans="1:6" x14ac:dyDescent="0.25">
      <c r="A118" t="s">
        <v>212</v>
      </c>
      <c r="B118">
        <v>4</v>
      </c>
      <c r="C118">
        <v>292</v>
      </c>
      <c r="F118" t="s">
        <v>12</v>
      </c>
    </row>
    <row r="119" spans="1:6" x14ac:dyDescent="0.25">
      <c r="A119" t="s">
        <v>128</v>
      </c>
      <c r="B119">
        <v>2</v>
      </c>
      <c r="C119">
        <v>299</v>
      </c>
      <c r="F119" t="s">
        <v>12</v>
      </c>
    </row>
    <row r="120" spans="1:6" x14ac:dyDescent="0.25">
      <c r="A120" t="s">
        <v>129</v>
      </c>
      <c r="B120">
        <v>2</v>
      </c>
      <c r="C120">
        <v>306</v>
      </c>
      <c r="F120" t="s">
        <v>12</v>
      </c>
    </row>
    <row r="121" spans="1:6" x14ac:dyDescent="0.25">
      <c r="A121" t="s">
        <v>130</v>
      </c>
      <c r="B121">
        <v>2</v>
      </c>
      <c r="C121">
        <v>314</v>
      </c>
      <c r="F121" t="s">
        <v>12</v>
      </c>
    </row>
    <row r="122" spans="1:6" x14ac:dyDescent="0.25">
      <c r="A122" t="s">
        <v>131</v>
      </c>
      <c r="B122">
        <v>2</v>
      </c>
      <c r="C122">
        <v>317</v>
      </c>
      <c r="F122" t="s">
        <v>12</v>
      </c>
    </row>
    <row r="124" spans="1:6" x14ac:dyDescent="0.25">
      <c r="A124" s="3" t="s">
        <v>132</v>
      </c>
    </row>
    <row r="125" spans="1:6" x14ac:dyDescent="0.25">
      <c r="A125" s="3" t="s">
        <v>4</v>
      </c>
      <c r="B125" s="3" t="s">
        <v>5</v>
      </c>
      <c r="C125" s="3" t="s">
        <v>6</v>
      </c>
      <c r="D125" s="3" t="s">
        <v>7</v>
      </c>
      <c r="E125" s="3" t="s">
        <v>8</v>
      </c>
      <c r="F125" s="3" t="s">
        <v>9</v>
      </c>
    </row>
    <row r="126" spans="1:6" x14ac:dyDescent="0.25">
      <c r="A126" s="5" t="s">
        <v>133</v>
      </c>
      <c r="B126" s="5">
        <v>2</v>
      </c>
      <c r="C126" s="5">
        <v>1759</v>
      </c>
      <c r="F126" t="s">
        <v>12</v>
      </c>
    </row>
    <row r="127" spans="1:6" x14ac:dyDescent="0.25">
      <c r="A127" s="5" t="s">
        <v>134</v>
      </c>
      <c r="B127" s="5">
        <v>2</v>
      </c>
      <c r="C127" s="5">
        <v>1846</v>
      </c>
      <c r="F127" t="s">
        <v>12</v>
      </c>
    </row>
    <row r="129" spans="1:6" x14ac:dyDescent="0.25">
      <c r="A129" s="3" t="s">
        <v>135</v>
      </c>
    </row>
    <row r="130" spans="1:6" x14ac:dyDescent="0.25">
      <c r="A130" s="3" t="s">
        <v>4</v>
      </c>
      <c r="B130" s="3" t="s">
        <v>5</v>
      </c>
      <c r="C130" s="3" t="s">
        <v>6</v>
      </c>
      <c r="D130" s="3" t="s">
        <v>7</v>
      </c>
      <c r="E130" s="3" t="s">
        <v>8</v>
      </c>
      <c r="F130" s="3" t="s">
        <v>9</v>
      </c>
    </row>
    <row r="131" spans="1:6" x14ac:dyDescent="0.25">
      <c r="A131" t="s">
        <v>136</v>
      </c>
      <c r="B131">
        <v>2</v>
      </c>
      <c r="C131">
        <v>583</v>
      </c>
      <c r="F131" t="s">
        <v>12</v>
      </c>
    </row>
    <row r="133" spans="1:6" x14ac:dyDescent="0.25">
      <c r="A133" s="3" t="s">
        <v>137</v>
      </c>
    </row>
    <row r="134" spans="1:6" x14ac:dyDescent="0.25">
      <c r="A134" s="3" t="s">
        <v>4</v>
      </c>
      <c r="B134" s="3" t="s">
        <v>5</v>
      </c>
      <c r="C134" s="3" t="s">
        <v>6</v>
      </c>
      <c r="D134" s="3" t="s">
        <v>7</v>
      </c>
      <c r="E134" s="3" t="s">
        <v>8</v>
      </c>
      <c r="F134" s="3" t="s">
        <v>9</v>
      </c>
    </row>
    <row r="135" spans="1:6" x14ac:dyDescent="0.25">
      <c r="A135" t="s">
        <v>138</v>
      </c>
      <c r="B135">
        <v>2</v>
      </c>
      <c r="C135">
        <v>2545</v>
      </c>
      <c r="F135" t="s">
        <v>12</v>
      </c>
    </row>
    <row r="137" spans="1:6" x14ac:dyDescent="0.25">
      <c r="A137" s="3" t="s">
        <v>139</v>
      </c>
    </row>
    <row r="138" spans="1:6" x14ac:dyDescent="0.25">
      <c r="A138" s="3" t="s">
        <v>4</v>
      </c>
      <c r="B138" s="3" t="s">
        <v>5</v>
      </c>
      <c r="C138" s="3" t="s">
        <v>6</v>
      </c>
      <c r="D138" s="3" t="s">
        <v>7</v>
      </c>
      <c r="E138" s="3" t="s">
        <v>8</v>
      </c>
      <c r="F138" s="3" t="s">
        <v>9</v>
      </c>
    </row>
    <row r="139" spans="1:6" x14ac:dyDescent="0.25">
      <c r="A139" s="5" t="s">
        <v>140</v>
      </c>
      <c r="B139" s="5">
        <v>2</v>
      </c>
      <c r="C139" s="5">
        <v>732</v>
      </c>
      <c r="F139" t="s">
        <v>12</v>
      </c>
    </row>
    <row r="140" spans="1:6" x14ac:dyDescent="0.25">
      <c r="A140" s="5" t="s">
        <v>141</v>
      </c>
      <c r="B140" s="5">
        <v>2</v>
      </c>
      <c r="C140" s="5">
        <v>1620</v>
      </c>
      <c r="F140" t="s">
        <v>12</v>
      </c>
    </row>
    <row r="141" spans="1:6" x14ac:dyDescent="0.25">
      <c r="A141" s="5" t="s">
        <v>142</v>
      </c>
      <c r="B141" s="5">
        <v>2</v>
      </c>
      <c r="C141" s="5">
        <v>1672</v>
      </c>
      <c r="F141" t="s">
        <v>12</v>
      </c>
    </row>
    <row r="142" spans="1:6" x14ac:dyDescent="0.25">
      <c r="A142" s="5" t="s">
        <v>143</v>
      </c>
      <c r="B142" s="5">
        <v>2</v>
      </c>
      <c r="C142" s="5">
        <v>1759</v>
      </c>
      <c r="F142" t="s">
        <v>12</v>
      </c>
    </row>
    <row r="143" spans="1:6" x14ac:dyDescent="0.25">
      <c r="A143" s="5" t="s">
        <v>144</v>
      </c>
      <c r="B143" s="5">
        <v>2</v>
      </c>
      <c r="C143" s="5">
        <v>1846</v>
      </c>
      <c r="F143" t="s">
        <v>12</v>
      </c>
    </row>
    <row r="145" spans="1:6" x14ac:dyDescent="0.25">
      <c r="A145" s="3" t="s">
        <v>145</v>
      </c>
    </row>
    <row r="146" spans="1:6" x14ac:dyDescent="0.25">
      <c r="A146" s="3" t="s">
        <v>4</v>
      </c>
      <c r="B146" s="3" t="s">
        <v>5</v>
      </c>
      <c r="C146" s="3" t="s">
        <v>6</v>
      </c>
      <c r="D146" s="3" t="s">
        <v>7</v>
      </c>
      <c r="E146" s="3" t="s">
        <v>8</v>
      </c>
      <c r="F146" s="3" t="s">
        <v>9</v>
      </c>
    </row>
    <row r="147" spans="1:6" x14ac:dyDescent="0.25">
      <c r="A147" s="5" t="s">
        <v>146</v>
      </c>
      <c r="B147" s="5">
        <v>2</v>
      </c>
      <c r="C147" s="5">
        <v>732</v>
      </c>
      <c r="F147" t="s">
        <v>12</v>
      </c>
    </row>
    <row r="148" spans="1:6" x14ac:dyDescent="0.25">
      <c r="A148" s="5" t="s">
        <v>147</v>
      </c>
      <c r="B148" s="5">
        <v>2</v>
      </c>
      <c r="C148" s="5">
        <v>1620</v>
      </c>
      <c r="F148" t="s">
        <v>12</v>
      </c>
    </row>
    <row r="149" spans="1:6" x14ac:dyDescent="0.25">
      <c r="A149" s="5" t="s">
        <v>148</v>
      </c>
      <c r="B149" s="5">
        <v>2</v>
      </c>
      <c r="C149" s="5">
        <v>1672</v>
      </c>
      <c r="F149" t="s">
        <v>12</v>
      </c>
    </row>
    <row r="150" spans="1:6" x14ac:dyDescent="0.25">
      <c r="A150" s="5" t="s">
        <v>149</v>
      </c>
      <c r="B150" s="5">
        <v>2</v>
      </c>
      <c r="C150" s="5">
        <v>1759</v>
      </c>
      <c r="F150" t="s">
        <v>12</v>
      </c>
    </row>
    <row r="151" spans="1:6" x14ac:dyDescent="0.25">
      <c r="A151" s="5" t="s">
        <v>150</v>
      </c>
      <c r="B151" s="5">
        <v>2</v>
      </c>
      <c r="C151" s="5">
        <v>1846</v>
      </c>
      <c r="F151" t="s">
        <v>12</v>
      </c>
    </row>
    <row r="153" spans="1:6" x14ac:dyDescent="0.25">
      <c r="A153" s="3" t="s">
        <v>151</v>
      </c>
    </row>
    <row r="154" spans="1:6" x14ac:dyDescent="0.25">
      <c r="A154" s="3" t="s">
        <v>4</v>
      </c>
      <c r="B154" s="3" t="s">
        <v>5</v>
      </c>
      <c r="C154" s="3" t="s">
        <v>6</v>
      </c>
      <c r="D154" s="3" t="s">
        <v>7</v>
      </c>
      <c r="E154" s="3" t="s">
        <v>8</v>
      </c>
      <c r="F154" s="3" t="s">
        <v>9</v>
      </c>
    </row>
    <row r="155" spans="1:6" x14ac:dyDescent="0.25">
      <c r="A155" t="s">
        <v>152</v>
      </c>
      <c r="B155">
        <v>4</v>
      </c>
      <c r="C155">
        <v>2553</v>
      </c>
      <c r="F155" t="s">
        <v>153</v>
      </c>
    </row>
    <row r="156" spans="1:6" x14ac:dyDescent="0.25">
      <c r="A156" t="s">
        <v>154</v>
      </c>
      <c r="B156">
        <v>4</v>
      </c>
      <c r="C156">
        <v>2636</v>
      </c>
      <c r="F156" t="s">
        <v>153</v>
      </c>
    </row>
    <row r="157" spans="1:6" x14ac:dyDescent="0.25">
      <c r="A157" t="s">
        <v>155</v>
      </c>
      <c r="B157">
        <v>2</v>
      </c>
      <c r="C157">
        <v>2849</v>
      </c>
      <c r="F157" t="s">
        <v>153</v>
      </c>
    </row>
    <row r="158" spans="1:6" x14ac:dyDescent="0.25">
      <c r="A158" t="s">
        <v>156</v>
      </c>
      <c r="B158">
        <v>4</v>
      </c>
      <c r="C158">
        <v>2874</v>
      </c>
      <c r="F158" t="s">
        <v>153</v>
      </c>
    </row>
    <row r="160" spans="1:6" x14ac:dyDescent="0.25">
      <c r="A160" s="3" t="s">
        <v>157</v>
      </c>
    </row>
    <row r="161" spans="1:6" x14ac:dyDescent="0.25">
      <c r="A161" s="3" t="s">
        <v>4</v>
      </c>
      <c r="B161" s="3" t="s">
        <v>5</v>
      </c>
      <c r="C161" s="3" t="s">
        <v>6</v>
      </c>
      <c r="D161" s="3" t="s">
        <v>7</v>
      </c>
      <c r="E161" s="3" t="s">
        <v>8</v>
      </c>
      <c r="F161" s="3" t="s">
        <v>9</v>
      </c>
    </row>
    <row r="162" spans="1:6" x14ac:dyDescent="0.25">
      <c r="A162" t="s">
        <v>158</v>
      </c>
      <c r="B162">
        <v>2</v>
      </c>
      <c r="C162">
        <v>2849</v>
      </c>
      <c r="F162" t="s">
        <v>159</v>
      </c>
    </row>
    <row r="164" spans="1:6" x14ac:dyDescent="0.25">
      <c r="A164" s="3" t="s">
        <v>160</v>
      </c>
    </row>
    <row r="165" spans="1:6" x14ac:dyDescent="0.25">
      <c r="A165" s="3" t="s">
        <v>4</v>
      </c>
      <c r="B165" s="3" t="s">
        <v>5</v>
      </c>
      <c r="C165" s="3" t="s">
        <v>6</v>
      </c>
      <c r="D165" s="3" t="s">
        <v>7</v>
      </c>
      <c r="E165" s="3" t="s">
        <v>8</v>
      </c>
      <c r="F165" s="3" t="s">
        <v>9</v>
      </c>
    </row>
    <row r="166" spans="1:6" x14ac:dyDescent="0.25">
      <c r="A166" t="s">
        <v>161</v>
      </c>
      <c r="B166">
        <v>2</v>
      </c>
      <c r="C166">
        <v>2506</v>
      </c>
      <c r="F166" t="s">
        <v>153</v>
      </c>
    </row>
    <row r="167" spans="1:6" x14ac:dyDescent="0.25">
      <c r="A167" t="s">
        <v>162</v>
      </c>
      <c r="B167">
        <v>2</v>
      </c>
      <c r="C167">
        <v>2589</v>
      </c>
      <c r="F167" t="s">
        <v>153</v>
      </c>
    </row>
    <row r="169" spans="1:6" x14ac:dyDescent="0.25">
      <c r="A169" s="3" t="s">
        <v>163</v>
      </c>
    </row>
    <row r="170" spans="1:6" x14ac:dyDescent="0.25">
      <c r="A170" s="3" t="s">
        <v>4</v>
      </c>
      <c r="B170" s="3" t="s">
        <v>5</v>
      </c>
      <c r="C170" s="3" t="s">
        <v>6</v>
      </c>
      <c r="D170" s="3" t="s">
        <v>7</v>
      </c>
      <c r="E170" s="3" t="s">
        <v>8</v>
      </c>
      <c r="F170" s="3" t="s">
        <v>9</v>
      </c>
    </row>
    <row r="171" spans="1:6" x14ac:dyDescent="0.25">
      <c r="A171" t="s">
        <v>164</v>
      </c>
      <c r="B171">
        <v>2</v>
      </c>
      <c r="C171">
        <v>2508</v>
      </c>
      <c r="F171" t="s">
        <v>159</v>
      </c>
    </row>
    <row r="172" spans="1:6" x14ac:dyDescent="0.25">
      <c r="A172" t="s">
        <v>165</v>
      </c>
      <c r="B172">
        <v>2</v>
      </c>
      <c r="C172">
        <v>2579</v>
      </c>
      <c r="F172" t="s">
        <v>159</v>
      </c>
    </row>
    <row r="174" spans="1:6" x14ac:dyDescent="0.25">
      <c r="A174" s="3" t="s">
        <v>166</v>
      </c>
    </row>
    <row r="175" spans="1:6" x14ac:dyDescent="0.25">
      <c r="A175" s="3" t="s">
        <v>4</v>
      </c>
      <c r="B175" s="3" t="s">
        <v>5</v>
      </c>
      <c r="C175" s="3" t="s">
        <v>6</v>
      </c>
      <c r="D175" s="3" t="s">
        <v>7</v>
      </c>
      <c r="E175" s="3" t="s">
        <v>8</v>
      </c>
      <c r="F175" s="3" t="s">
        <v>9</v>
      </c>
    </row>
    <row r="176" spans="1:6" x14ac:dyDescent="0.25">
      <c r="A176" t="s">
        <v>167</v>
      </c>
      <c r="B176">
        <v>2</v>
      </c>
      <c r="C176">
        <v>926</v>
      </c>
      <c r="F176" t="s">
        <v>12</v>
      </c>
    </row>
    <row r="177" spans="1:6" x14ac:dyDescent="0.25">
      <c r="A177" t="s">
        <v>168</v>
      </c>
      <c r="B177">
        <v>2</v>
      </c>
      <c r="C177">
        <v>1218</v>
      </c>
      <c r="F177" t="s">
        <v>12</v>
      </c>
    </row>
    <row r="179" spans="1:6" x14ac:dyDescent="0.25">
      <c r="A179" s="6" t="s">
        <v>169</v>
      </c>
    </row>
    <row r="181" spans="1:6" x14ac:dyDescent="0.25">
      <c r="A181" s="6" t="s">
        <v>170</v>
      </c>
      <c r="B181" s="6"/>
      <c r="C181" s="6"/>
    </row>
    <row r="182" spans="1:6" x14ac:dyDescent="0.25">
      <c r="A182" s="6" t="s">
        <v>4</v>
      </c>
      <c r="B182" s="6" t="s">
        <v>5</v>
      </c>
      <c r="C182" s="6" t="s">
        <v>6</v>
      </c>
    </row>
    <row r="183" spans="1:6" x14ac:dyDescent="0.25">
      <c r="A183" t="s">
        <v>171</v>
      </c>
      <c r="B183">
        <v>2</v>
      </c>
      <c r="C183">
        <v>1150</v>
      </c>
    </row>
    <row r="184" spans="1:6" x14ac:dyDescent="0.25">
      <c r="A184" t="s">
        <v>172</v>
      </c>
    </row>
    <row r="185" spans="1:6" x14ac:dyDescent="0.25">
      <c r="A185" s="7"/>
      <c r="B185" s="7"/>
      <c r="C185" s="7"/>
    </row>
    <row r="186" spans="1:6" x14ac:dyDescent="0.25">
      <c r="A186" s="8" t="s">
        <v>173</v>
      </c>
      <c r="B186" s="6"/>
      <c r="C186" s="6"/>
    </row>
    <row r="187" spans="1:6" x14ac:dyDescent="0.25">
      <c r="A187" s="6" t="s">
        <v>4</v>
      </c>
      <c r="B187" s="6" t="s">
        <v>5</v>
      </c>
      <c r="C187" s="6" t="s">
        <v>6</v>
      </c>
    </row>
    <row r="188" spans="1:6" x14ac:dyDescent="0.25">
      <c r="A188" t="s">
        <v>174</v>
      </c>
      <c r="B188">
        <v>2</v>
      </c>
      <c r="C188">
        <v>3090</v>
      </c>
    </row>
    <row r="190" spans="1:6" x14ac:dyDescent="0.25">
      <c r="A190" s="8" t="s">
        <v>175</v>
      </c>
      <c r="B190" s="6"/>
      <c r="C190" s="6"/>
    </row>
    <row r="191" spans="1:6" x14ac:dyDescent="0.25">
      <c r="A191" s="6" t="s">
        <v>4</v>
      </c>
      <c r="B191" s="6" t="s">
        <v>5</v>
      </c>
      <c r="C191" s="6" t="s">
        <v>6</v>
      </c>
    </row>
    <row r="192" spans="1:6" x14ac:dyDescent="0.25">
      <c r="A192" t="s">
        <v>176</v>
      </c>
      <c r="B192">
        <v>2</v>
      </c>
      <c r="C192">
        <v>572</v>
      </c>
    </row>
    <row r="193" spans="1:3" x14ac:dyDescent="0.25">
      <c r="A193" t="s">
        <v>177</v>
      </c>
      <c r="B193">
        <v>2</v>
      </c>
      <c r="C193">
        <v>455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2E9DD-43C6-4EA9-8CFE-019AD0D6EDE9}">
  <dimension ref="A1:M193"/>
  <sheetViews>
    <sheetView zoomScale="80" zoomScaleNormal="80" workbookViewId="0">
      <selection activeCell="B2" sqref="B2"/>
    </sheetView>
  </sheetViews>
  <sheetFormatPr defaultRowHeight="15" x14ac:dyDescent="0.25"/>
  <cols>
    <col min="1" max="1" width="36.140625" customWidth="1"/>
  </cols>
  <sheetData>
    <row r="1" spans="1:13" ht="20.25" x14ac:dyDescent="0.3">
      <c r="A1" s="1" t="s">
        <v>0</v>
      </c>
    </row>
    <row r="2" spans="1:13" x14ac:dyDescent="0.25">
      <c r="A2" s="2" t="s">
        <v>214</v>
      </c>
      <c r="B2" s="2"/>
    </row>
    <row r="3" spans="1:13" x14ac:dyDescent="0.25">
      <c r="A3" s="2"/>
      <c r="B3" s="2"/>
    </row>
    <row r="4" spans="1:13" x14ac:dyDescent="0.25">
      <c r="A4" s="3"/>
    </row>
    <row r="5" spans="1:13" x14ac:dyDescent="0.25">
      <c r="A5" s="3"/>
    </row>
    <row r="6" spans="1:13" x14ac:dyDescent="0.25">
      <c r="A6" s="3"/>
    </row>
    <row r="7" spans="1:13" ht="20.25" x14ac:dyDescent="0.3">
      <c r="H7" s="1" t="s">
        <v>1</v>
      </c>
    </row>
    <row r="8" spans="1:13" x14ac:dyDescent="0.25">
      <c r="A8" s="3" t="s">
        <v>2</v>
      </c>
      <c r="H8" s="2" t="s">
        <v>214</v>
      </c>
    </row>
    <row r="9" spans="1:13" x14ac:dyDescent="0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H9" s="3" t="s">
        <v>10</v>
      </c>
    </row>
    <row r="10" spans="1:13" x14ac:dyDescent="0.25">
      <c r="A10" t="s">
        <v>11</v>
      </c>
      <c r="B10">
        <v>2</v>
      </c>
      <c r="C10">
        <v>1370</v>
      </c>
      <c r="F10" t="s">
        <v>12</v>
      </c>
      <c r="H10" s="3" t="s">
        <v>12</v>
      </c>
      <c r="I10" s="3" t="s">
        <v>13</v>
      </c>
      <c r="J10" s="3" t="s">
        <v>14</v>
      </c>
      <c r="K10" s="3" t="s">
        <v>15</v>
      </c>
      <c r="L10" s="3" t="s">
        <v>16</v>
      </c>
      <c r="M10" s="3" t="s">
        <v>17</v>
      </c>
    </row>
    <row r="11" spans="1:13" x14ac:dyDescent="0.25">
      <c r="A11" s="4" t="s">
        <v>215</v>
      </c>
      <c r="H11" t="s">
        <v>19</v>
      </c>
      <c r="I11">
        <f>2592+1908+335+(-11-9+5)</f>
        <v>4820</v>
      </c>
      <c r="J11">
        <f>2589+1908+301+(-10-6+5)</f>
        <v>4787</v>
      </c>
      <c r="K11">
        <f>2638+1908+306+(-8-3+5)</f>
        <v>4846</v>
      </c>
      <c r="L11">
        <f>2638+1908+425+(-7-1+5)</f>
        <v>4968</v>
      </c>
      <c r="M11">
        <f>1124+1258+1863+828+602+(-11-6-1+0+5)</f>
        <v>5662</v>
      </c>
    </row>
    <row r="12" spans="1:13" x14ac:dyDescent="0.25">
      <c r="A12" s="4"/>
      <c r="H12" t="s">
        <v>20</v>
      </c>
      <c r="I12">
        <f>2592+1908+298+(-11-9+5)</f>
        <v>4783</v>
      </c>
      <c r="J12">
        <f>2589+1908+263+(-10-6+5)</f>
        <v>4749</v>
      </c>
      <c r="K12">
        <f>2638+1908+268+(-8-3+5)</f>
        <v>4808</v>
      </c>
      <c r="L12">
        <f>2638+1908+389+(-7-1+5)</f>
        <v>4932</v>
      </c>
      <c r="M12">
        <f>1124+1258+1863+828+435+(-11-6-1+0+5)</f>
        <v>5495</v>
      </c>
    </row>
    <row r="13" spans="1:13" x14ac:dyDescent="0.25">
      <c r="A13" s="3" t="s">
        <v>199</v>
      </c>
      <c r="H13" t="s">
        <v>22</v>
      </c>
      <c r="I13">
        <f>2592+1818+346+(-11-9+5)</f>
        <v>4741</v>
      </c>
      <c r="J13">
        <f>2589+1818+313+(-10-6+5)</f>
        <v>4709</v>
      </c>
      <c r="K13">
        <f>2638+1818+318+(-8-3+5)</f>
        <v>4768</v>
      </c>
      <c r="L13">
        <f>2638+1818+435+(-7-1+5)</f>
        <v>4888</v>
      </c>
      <c r="M13">
        <f>1124+1258+1863+765+431+(-11-6-1+0+5)</f>
        <v>5428</v>
      </c>
    </row>
    <row r="14" spans="1:13" x14ac:dyDescent="0.25">
      <c r="A14" s="3" t="s">
        <v>4</v>
      </c>
      <c r="B14" s="3" t="s">
        <v>5</v>
      </c>
      <c r="C14" s="3" t="s">
        <v>6</v>
      </c>
      <c r="D14" s="3" t="s">
        <v>7</v>
      </c>
      <c r="E14" s="3" t="s">
        <v>8</v>
      </c>
      <c r="F14" s="3" t="s">
        <v>9</v>
      </c>
      <c r="H14" t="s">
        <v>23</v>
      </c>
      <c r="I14">
        <f>2592+1818+350+(-11-9+5)</f>
        <v>4745</v>
      </c>
      <c r="J14">
        <f>2589+1818+317+(-10-6+5)</f>
        <v>4713</v>
      </c>
      <c r="K14">
        <f>2638+1818+322+(-8-3+5)</f>
        <v>4772</v>
      </c>
      <c r="L14">
        <f>2638+1818+438+(-7-1+5)</f>
        <v>4891</v>
      </c>
      <c r="M14">
        <f>1124+1258+1863+765+442+(-11-6-1+0+5)</f>
        <v>5439</v>
      </c>
    </row>
    <row r="15" spans="1:13" x14ac:dyDescent="0.25">
      <c r="A15" t="s">
        <v>155</v>
      </c>
      <c r="B15">
        <v>2</v>
      </c>
      <c r="C15">
        <v>2944</v>
      </c>
      <c r="F15" t="s">
        <v>12</v>
      </c>
      <c r="H15" t="s">
        <v>25</v>
      </c>
      <c r="I15">
        <f>2665+1728+324+(-11-9+5)</f>
        <v>4702</v>
      </c>
      <c r="J15">
        <f>2675+1728+286+(-10-6+5)</f>
        <v>4678</v>
      </c>
      <c r="K15">
        <f>2723+1728+289+(-7-1+5)</f>
        <v>4737</v>
      </c>
      <c r="L15">
        <f>2723+1728+398+(-7-1+5)</f>
        <v>4846</v>
      </c>
      <c r="M15">
        <f>1124+1258+1674+756+508+(-11-6-1+0+5)</f>
        <v>5307</v>
      </c>
    </row>
    <row r="16" spans="1:13" x14ac:dyDescent="0.25">
      <c r="H16" t="s">
        <v>27</v>
      </c>
      <c r="I16">
        <f>2665+1728+302+(-11-9+5)</f>
        <v>4680</v>
      </c>
      <c r="J16">
        <f>2675+1728+265+(-10-6+5)</f>
        <v>4657</v>
      </c>
      <c r="K16">
        <f>2723+1728+268+(-7-1+5)</f>
        <v>4716</v>
      </c>
      <c r="L16">
        <f>2723+1728+374+(-7-1+5)</f>
        <v>4822</v>
      </c>
      <c r="M16">
        <f>1124+1258+1674+756+419+(-11-6-1+0+5)</f>
        <v>5218</v>
      </c>
    </row>
    <row r="17" spans="1:13" x14ac:dyDescent="0.25">
      <c r="A17" s="3" t="s">
        <v>200</v>
      </c>
      <c r="H17" t="s">
        <v>29</v>
      </c>
      <c r="I17">
        <f>2665+1674+325+(-11-9+5)</f>
        <v>4649</v>
      </c>
      <c r="J17">
        <f>2675+1674+292+(-10-6+5)</f>
        <v>4630</v>
      </c>
      <c r="K17">
        <f>2723+1674+289+(-7-1+5)</f>
        <v>4683</v>
      </c>
      <c r="L17">
        <f>2723+1674+385+(-7-1+5)</f>
        <v>4779</v>
      </c>
      <c r="M17">
        <f>1124+1258+1674+684+471+(-11-6-1+0+5)</f>
        <v>5198</v>
      </c>
    </row>
    <row r="18" spans="1:13" x14ac:dyDescent="0.25">
      <c r="A18" s="3" t="s">
        <v>4</v>
      </c>
      <c r="B18" s="3" t="s">
        <v>5</v>
      </c>
      <c r="C18" s="3" t="s">
        <v>6</v>
      </c>
      <c r="D18" s="3" t="s">
        <v>7</v>
      </c>
      <c r="E18" s="3" t="s">
        <v>8</v>
      </c>
      <c r="F18" s="3" t="s">
        <v>9</v>
      </c>
      <c r="H18" t="s">
        <v>31</v>
      </c>
      <c r="I18">
        <f>2665+1674+332+(-11-9+5)</f>
        <v>4656</v>
      </c>
      <c r="J18">
        <f>2675+1674+299+(-10-6+5)</f>
        <v>4637</v>
      </c>
      <c r="K18">
        <f>2723+1674+295+(-7-1+5)</f>
        <v>4689</v>
      </c>
      <c r="L18">
        <f>2723+1674+386+(-7-1+5)</f>
        <v>4780</v>
      </c>
      <c r="M18">
        <f>1124+1258+1674+684+536+(-11-6-1+0+5)</f>
        <v>5263</v>
      </c>
    </row>
    <row r="19" spans="1:13" x14ac:dyDescent="0.25">
      <c r="A19" t="s">
        <v>152</v>
      </c>
      <c r="B19">
        <v>4</v>
      </c>
      <c r="C19">
        <v>2638</v>
      </c>
      <c r="F19" t="s">
        <v>12</v>
      </c>
      <c r="H19" t="s">
        <v>33</v>
      </c>
      <c r="I19">
        <f>2944+756+603+346+(-11-11-6+5)</f>
        <v>4626</v>
      </c>
      <c r="J19">
        <f>2944+756+603+307+(-9-6+0+5)</f>
        <v>4600</v>
      </c>
      <c r="K19">
        <f>2970+756+603+314+(-6+0+0+5)</f>
        <v>4642</v>
      </c>
      <c r="L19">
        <f>2970+756+603+389+(-6+0+0+5)</f>
        <v>4717</v>
      </c>
      <c r="M19">
        <f>1124+1258+1791+567+518+(-11-6-1+0+5)</f>
        <v>5245</v>
      </c>
    </row>
    <row r="20" spans="1:13" x14ac:dyDescent="0.25">
      <c r="A20" t="s">
        <v>154</v>
      </c>
      <c r="B20">
        <v>4</v>
      </c>
      <c r="C20">
        <v>2723</v>
      </c>
      <c r="F20" t="s">
        <v>12</v>
      </c>
      <c r="H20" t="s">
        <v>35</v>
      </c>
      <c r="I20">
        <f>2944+756+603+306+(-11-11-6+5)</f>
        <v>4586</v>
      </c>
      <c r="J20">
        <f>2944+756+603+268+(-9-6+0+5)</f>
        <v>4561</v>
      </c>
      <c r="K20">
        <f>2970+756+603+274+(-6+0+0+5)</f>
        <v>4602</v>
      </c>
      <c r="L20">
        <f>2970+756+603+344+(-6+0+0+5)</f>
        <v>4672</v>
      </c>
      <c r="M20">
        <f>1124+1258+1791+567+458+(-11-6-1+0+5)</f>
        <v>5185</v>
      </c>
    </row>
    <row r="21" spans="1:13" x14ac:dyDescent="0.25">
      <c r="A21" t="s">
        <v>156</v>
      </c>
      <c r="B21">
        <v>4</v>
      </c>
      <c r="C21">
        <v>2970</v>
      </c>
      <c r="F21" t="s">
        <v>12</v>
      </c>
      <c r="H21" t="s">
        <v>37</v>
      </c>
      <c r="I21">
        <f>2944+756+522+343+(-11-11-1+5)</f>
        <v>4547</v>
      </c>
      <c r="J21">
        <f>2944+756+522+307+(-9-6+0+5)</f>
        <v>4519</v>
      </c>
      <c r="K21">
        <f>2970+756+522+311+(-6+0+0+5)</f>
        <v>4558</v>
      </c>
      <c r="L21">
        <f>2970+756+522+371+(-6+0+0+5)</f>
        <v>4618</v>
      </c>
      <c r="M21">
        <f>1124+1258+1791+522+504+(-11-6-1+0+5)</f>
        <v>5186</v>
      </c>
    </row>
    <row r="22" spans="1:13" x14ac:dyDescent="0.25">
      <c r="H22" t="s">
        <v>39</v>
      </c>
      <c r="I22">
        <f>2944+756+522+352+(-11-11-1+5)</f>
        <v>4556</v>
      </c>
      <c r="J22">
        <f>2944+756+522+315+(-9-6+0+5)</f>
        <v>4527</v>
      </c>
      <c r="K22">
        <f>2970+756+522+318+(-6+0+0+5)</f>
        <v>4565</v>
      </c>
      <c r="L22">
        <f>2970+756+522+372+(-6+0+0+5)</f>
        <v>4619</v>
      </c>
      <c r="M22">
        <f>1124+1258+1791+522+523+(-11-6-1+0+5)</f>
        <v>5205</v>
      </c>
    </row>
    <row r="23" spans="1:13" x14ac:dyDescent="0.25">
      <c r="A23" s="3" t="s">
        <v>201</v>
      </c>
      <c r="H23" t="s">
        <v>40</v>
      </c>
      <c r="I23">
        <f>2944+1233+346+(-11+0+5)</f>
        <v>4517</v>
      </c>
      <c r="J23">
        <f>2944+1233+318+(-9+0+5)</f>
        <v>4491</v>
      </c>
      <c r="K23">
        <f>2970+1233+322+(-6+0+5)</f>
        <v>4524</v>
      </c>
      <c r="L23">
        <f>2970+1233+369+(-6+0+5)</f>
        <v>4571</v>
      </c>
      <c r="M23">
        <f>1124+1258+1791+522+577+(-11-6-1+0+5)</f>
        <v>5259</v>
      </c>
    </row>
    <row r="24" spans="1:13" x14ac:dyDescent="0.25">
      <c r="A24" s="3" t="s">
        <v>4</v>
      </c>
      <c r="B24" s="3" t="s">
        <v>5</v>
      </c>
      <c r="C24" s="3" t="s">
        <v>6</v>
      </c>
      <c r="D24" s="3" t="s">
        <v>7</v>
      </c>
      <c r="E24" s="3" t="s">
        <v>8</v>
      </c>
      <c r="F24" s="3" t="s">
        <v>9</v>
      </c>
      <c r="H24" t="s">
        <v>42</v>
      </c>
      <c r="I24">
        <f>2944+1233+350+(-11+0+5)</f>
        <v>4521</v>
      </c>
      <c r="J24">
        <f>2944+1233+320+(-9+0+5)</f>
        <v>4493</v>
      </c>
      <c r="K24">
        <f>2970+1233+323+(-6+0+5)</f>
        <v>4525</v>
      </c>
      <c r="L24">
        <f>2970+1233+366+(-6+0+5)</f>
        <v>4568</v>
      </c>
    </row>
    <row r="25" spans="1:13" x14ac:dyDescent="0.25">
      <c r="A25" t="s">
        <v>161</v>
      </c>
      <c r="B25">
        <v>2</v>
      </c>
      <c r="C25">
        <v>2589</v>
      </c>
      <c r="F25" t="s">
        <v>12</v>
      </c>
      <c r="H25" t="s">
        <v>43</v>
      </c>
      <c r="I25">
        <f>957+2630+504+321+(-7-1+0+5)</f>
        <v>4409</v>
      </c>
      <c r="J25">
        <f>957+2630+504+323+(-7-1+0+5)</f>
        <v>4411</v>
      </c>
      <c r="K25">
        <f>957+2630+504+377+(-7-1+0+5)</f>
        <v>4465</v>
      </c>
    </row>
    <row r="26" spans="1:13" x14ac:dyDescent="0.25">
      <c r="A26" t="s">
        <v>162</v>
      </c>
      <c r="B26">
        <v>2</v>
      </c>
      <c r="C26">
        <v>2675</v>
      </c>
      <c r="F26" t="s">
        <v>12</v>
      </c>
      <c r="H26" t="s">
        <v>45</v>
      </c>
      <c r="I26">
        <f>957+2630+504+295+(-7-1+0+5)</f>
        <v>4383</v>
      </c>
      <c r="J26">
        <f>957+2630+504+293+(-7-1+0+5)</f>
        <v>4381</v>
      </c>
      <c r="K26">
        <f>957+2630+504+339+(-7-1+0+5)</f>
        <v>4427</v>
      </c>
    </row>
    <row r="28" spans="1:13" x14ac:dyDescent="0.25">
      <c r="A28" s="3" t="s">
        <v>202</v>
      </c>
    </row>
    <row r="29" spans="1:13" x14ac:dyDescent="0.25">
      <c r="A29" s="3" t="s">
        <v>4</v>
      </c>
      <c r="B29" s="3" t="s">
        <v>5</v>
      </c>
      <c r="C29" s="3" t="s">
        <v>6</v>
      </c>
      <c r="D29" s="3" t="s">
        <v>7</v>
      </c>
      <c r="E29" s="3" t="s">
        <v>8</v>
      </c>
      <c r="F29" s="3" t="s">
        <v>9</v>
      </c>
    </row>
    <row r="30" spans="1:13" x14ac:dyDescent="0.25">
      <c r="A30" t="s">
        <v>158</v>
      </c>
      <c r="B30">
        <v>2</v>
      </c>
      <c r="C30">
        <v>2944</v>
      </c>
      <c r="F30" t="s">
        <v>12</v>
      </c>
    </row>
    <row r="32" spans="1:13" x14ac:dyDescent="0.25">
      <c r="A32" s="3" t="s">
        <v>203</v>
      </c>
    </row>
    <row r="33" spans="1:6" x14ac:dyDescent="0.25">
      <c r="A33" s="3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</row>
    <row r="34" spans="1:6" x14ac:dyDescent="0.25">
      <c r="A34" t="s">
        <v>164</v>
      </c>
      <c r="B34">
        <v>2</v>
      </c>
      <c r="C34">
        <v>2592</v>
      </c>
      <c r="F34" t="s">
        <v>12</v>
      </c>
    </row>
    <row r="35" spans="1:6" x14ac:dyDescent="0.25">
      <c r="A35" t="s">
        <v>165</v>
      </c>
      <c r="B35">
        <v>2</v>
      </c>
      <c r="C35">
        <v>2665</v>
      </c>
      <c r="F35" t="s">
        <v>12</v>
      </c>
    </row>
    <row r="37" spans="1:6" x14ac:dyDescent="0.25">
      <c r="A37" s="3" t="s">
        <v>21</v>
      </c>
    </row>
    <row r="38" spans="1:6" x14ac:dyDescent="0.25">
      <c r="A38" s="3" t="s">
        <v>4</v>
      </c>
      <c r="B38" s="3" t="s">
        <v>5</v>
      </c>
      <c r="C38" s="3" t="s">
        <v>6</v>
      </c>
      <c r="D38" s="3" t="s">
        <v>7</v>
      </c>
      <c r="E38" s="3" t="s">
        <v>8</v>
      </c>
      <c r="F38" s="3" t="s">
        <v>9</v>
      </c>
    </row>
    <row r="39" spans="1:6" x14ac:dyDescent="0.25">
      <c r="A39" t="s">
        <v>24</v>
      </c>
      <c r="B39">
        <v>2</v>
      </c>
      <c r="C39">
        <v>295</v>
      </c>
      <c r="F39" t="s">
        <v>12</v>
      </c>
    </row>
    <row r="40" spans="1:6" x14ac:dyDescent="0.25">
      <c r="A40" t="s">
        <v>26</v>
      </c>
      <c r="B40">
        <v>2</v>
      </c>
      <c r="C40">
        <v>306</v>
      </c>
      <c r="F40" t="s">
        <v>12</v>
      </c>
    </row>
    <row r="41" spans="1:6" x14ac:dyDescent="0.25">
      <c r="A41" t="s">
        <v>28</v>
      </c>
      <c r="B41">
        <v>2</v>
      </c>
      <c r="C41">
        <v>320</v>
      </c>
      <c r="F41" t="s">
        <v>12</v>
      </c>
    </row>
    <row r="42" spans="1:6" x14ac:dyDescent="0.25">
      <c r="A42" t="s">
        <v>30</v>
      </c>
      <c r="B42">
        <v>2</v>
      </c>
      <c r="C42">
        <v>343</v>
      </c>
      <c r="F42" t="s">
        <v>12</v>
      </c>
    </row>
    <row r="43" spans="1:6" x14ac:dyDescent="0.25">
      <c r="A43" t="s">
        <v>34</v>
      </c>
      <c r="B43">
        <v>2</v>
      </c>
      <c r="C43">
        <v>346</v>
      </c>
      <c r="F43" t="s">
        <v>12</v>
      </c>
    </row>
    <row r="44" spans="1:6" x14ac:dyDescent="0.25">
      <c r="A44" t="s">
        <v>36</v>
      </c>
      <c r="B44">
        <v>2</v>
      </c>
      <c r="C44">
        <v>350</v>
      </c>
      <c r="F44" t="s">
        <v>12</v>
      </c>
    </row>
    <row r="45" spans="1:6" x14ac:dyDescent="0.25">
      <c r="A45" t="s">
        <v>32</v>
      </c>
      <c r="B45">
        <v>2</v>
      </c>
      <c r="C45">
        <v>351</v>
      </c>
      <c r="F45" t="s">
        <v>12</v>
      </c>
    </row>
    <row r="46" spans="1:6" x14ac:dyDescent="0.25">
      <c r="A46" t="s">
        <v>38</v>
      </c>
      <c r="B46">
        <v>2</v>
      </c>
      <c r="C46">
        <v>504</v>
      </c>
      <c r="F46" t="s">
        <v>12</v>
      </c>
    </row>
    <row r="48" spans="1:6" x14ac:dyDescent="0.25">
      <c r="A48" s="3" t="s">
        <v>41</v>
      </c>
    </row>
    <row r="49" spans="1:6" x14ac:dyDescent="0.25">
      <c r="A49" s="3" t="s">
        <v>4</v>
      </c>
      <c r="B49" s="3" t="s">
        <v>5</v>
      </c>
      <c r="C49" s="3" t="s">
        <v>6</v>
      </c>
      <c r="D49" s="3" t="s">
        <v>7</v>
      </c>
      <c r="E49" s="3" t="s">
        <v>8</v>
      </c>
      <c r="F49" s="3" t="s">
        <v>9</v>
      </c>
    </row>
    <row r="50" spans="1:6" x14ac:dyDescent="0.25">
      <c r="A50" s="5" t="s">
        <v>44</v>
      </c>
      <c r="B50" s="5">
        <v>2</v>
      </c>
      <c r="C50" s="5">
        <v>1233</v>
      </c>
      <c r="F50" t="s">
        <v>12</v>
      </c>
    </row>
    <row r="52" spans="1:6" x14ac:dyDescent="0.25">
      <c r="A52" s="3" t="s">
        <v>46</v>
      </c>
    </row>
    <row r="53" spans="1:6" x14ac:dyDescent="0.25">
      <c r="A53" s="3" t="s">
        <v>4</v>
      </c>
      <c r="B53" s="3" t="s">
        <v>5</v>
      </c>
      <c r="C53" s="3" t="s">
        <v>6</v>
      </c>
      <c r="D53" s="3" t="s">
        <v>7</v>
      </c>
      <c r="E53" s="3" t="s">
        <v>8</v>
      </c>
      <c r="F53" s="3" t="s">
        <v>9</v>
      </c>
    </row>
    <row r="54" spans="1:6" x14ac:dyDescent="0.25">
      <c r="A54" t="s">
        <v>47</v>
      </c>
      <c r="B54">
        <v>2</v>
      </c>
      <c r="C54">
        <v>263</v>
      </c>
      <c r="F54" t="s">
        <v>12</v>
      </c>
    </row>
    <row r="55" spans="1:6" x14ac:dyDescent="0.25">
      <c r="A55" t="s">
        <v>48</v>
      </c>
      <c r="B55">
        <v>2</v>
      </c>
      <c r="C55">
        <v>265</v>
      </c>
      <c r="F55" t="s">
        <v>12</v>
      </c>
    </row>
    <row r="56" spans="1:6" x14ac:dyDescent="0.25">
      <c r="A56" t="s">
        <v>216</v>
      </c>
      <c r="B56">
        <v>6</v>
      </c>
      <c r="C56">
        <v>268</v>
      </c>
      <c r="F56" t="s">
        <v>12</v>
      </c>
    </row>
    <row r="57" spans="1:6" x14ac:dyDescent="0.25">
      <c r="A57" t="s">
        <v>51</v>
      </c>
      <c r="B57">
        <v>2</v>
      </c>
      <c r="C57">
        <v>274</v>
      </c>
      <c r="F57" t="s">
        <v>12</v>
      </c>
    </row>
    <row r="58" spans="1:6" x14ac:dyDescent="0.25">
      <c r="A58" t="s">
        <v>183</v>
      </c>
      <c r="B58">
        <v>4</v>
      </c>
      <c r="C58">
        <v>289</v>
      </c>
      <c r="F58" t="s">
        <v>12</v>
      </c>
    </row>
    <row r="59" spans="1:6" x14ac:dyDescent="0.25">
      <c r="A59" t="s">
        <v>54</v>
      </c>
      <c r="B59">
        <v>2</v>
      </c>
      <c r="C59">
        <v>292</v>
      </c>
      <c r="F59" t="s">
        <v>12</v>
      </c>
    </row>
    <row r="60" spans="1:6" x14ac:dyDescent="0.25">
      <c r="A60" t="s">
        <v>56</v>
      </c>
      <c r="B60">
        <v>2</v>
      </c>
      <c r="C60">
        <v>293</v>
      </c>
      <c r="F60" t="s">
        <v>12</v>
      </c>
    </row>
    <row r="61" spans="1:6" x14ac:dyDescent="0.25">
      <c r="A61" t="s">
        <v>55</v>
      </c>
      <c r="B61">
        <v>2</v>
      </c>
      <c r="C61">
        <v>295</v>
      </c>
      <c r="F61" t="s">
        <v>12</v>
      </c>
    </row>
    <row r="62" spans="1:6" x14ac:dyDescent="0.25">
      <c r="A62" t="s">
        <v>57</v>
      </c>
      <c r="B62">
        <v>2</v>
      </c>
      <c r="C62">
        <v>299</v>
      </c>
      <c r="F62" t="s">
        <v>12</v>
      </c>
    </row>
    <row r="63" spans="1:6" x14ac:dyDescent="0.25">
      <c r="A63" t="s">
        <v>60</v>
      </c>
      <c r="B63">
        <v>2</v>
      </c>
      <c r="C63">
        <v>306</v>
      </c>
      <c r="F63" t="s">
        <v>12</v>
      </c>
    </row>
    <row r="64" spans="1:6" x14ac:dyDescent="0.25">
      <c r="A64" t="s">
        <v>217</v>
      </c>
      <c r="B64">
        <v>4</v>
      </c>
      <c r="C64">
        <v>307</v>
      </c>
      <c r="F64" t="s">
        <v>12</v>
      </c>
    </row>
    <row r="65" spans="1:6" x14ac:dyDescent="0.25">
      <c r="A65" t="s">
        <v>186</v>
      </c>
      <c r="B65">
        <v>2</v>
      </c>
      <c r="C65">
        <v>311</v>
      </c>
      <c r="F65" t="s">
        <v>12</v>
      </c>
    </row>
    <row r="66" spans="1:6" x14ac:dyDescent="0.25">
      <c r="A66" t="s">
        <v>188</v>
      </c>
      <c r="B66">
        <v>2</v>
      </c>
      <c r="C66">
        <v>313</v>
      </c>
      <c r="F66" t="s">
        <v>12</v>
      </c>
    </row>
    <row r="67" spans="1:6" x14ac:dyDescent="0.25">
      <c r="A67" t="s">
        <v>187</v>
      </c>
      <c r="B67">
        <v>2</v>
      </c>
      <c r="C67">
        <v>314</v>
      </c>
      <c r="F67" t="s">
        <v>12</v>
      </c>
    </row>
    <row r="68" spans="1:6" x14ac:dyDescent="0.25">
      <c r="A68" t="s">
        <v>189</v>
      </c>
      <c r="B68">
        <v>2</v>
      </c>
      <c r="C68">
        <v>315</v>
      </c>
      <c r="F68" t="s">
        <v>12</v>
      </c>
    </row>
    <row r="69" spans="1:6" x14ac:dyDescent="0.25">
      <c r="A69" t="s">
        <v>206</v>
      </c>
      <c r="B69">
        <v>6</v>
      </c>
      <c r="C69">
        <v>318</v>
      </c>
      <c r="F69" t="s">
        <v>12</v>
      </c>
    </row>
    <row r="70" spans="1:6" x14ac:dyDescent="0.25">
      <c r="A70" t="s">
        <v>207</v>
      </c>
      <c r="B70">
        <v>2</v>
      </c>
      <c r="C70">
        <v>320</v>
      </c>
      <c r="F70" t="s">
        <v>12</v>
      </c>
    </row>
    <row r="71" spans="1:6" x14ac:dyDescent="0.25">
      <c r="A71" t="s">
        <v>218</v>
      </c>
      <c r="B71">
        <v>4</v>
      </c>
      <c r="C71">
        <v>322</v>
      </c>
      <c r="F71" t="s">
        <v>12</v>
      </c>
    </row>
    <row r="72" spans="1:6" x14ac:dyDescent="0.25">
      <c r="A72" t="s">
        <v>219</v>
      </c>
      <c r="B72">
        <v>4</v>
      </c>
      <c r="C72">
        <v>323</v>
      </c>
      <c r="F72" t="s">
        <v>12</v>
      </c>
    </row>
    <row r="73" spans="1:6" x14ac:dyDescent="0.25">
      <c r="A73" t="s">
        <v>209</v>
      </c>
      <c r="B73">
        <v>2</v>
      </c>
      <c r="C73">
        <v>340</v>
      </c>
      <c r="F73" t="s">
        <v>12</v>
      </c>
    </row>
    <row r="74" spans="1:6" x14ac:dyDescent="0.25">
      <c r="A74" t="s">
        <v>210</v>
      </c>
      <c r="B74">
        <v>2</v>
      </c>
      <c r="C74">
        <v>344</v>
      </c>
      <c r="F74" t="s">
        <v>12</v>
      </c>
    </row>
    <row r="75" spans="1:6" x14ac:dyDescent="0.25">
      <c r="A75" t="s">
        <v>71</v>
      </c>
      <c r="B75">
        <v>2</v>
      </c>
      <c r="C75">
        <v>366</v>
      </c>
      <c r="F75" t="s">
        <v>12</v>
      </c>
    </row>
    <row r="76" spans="1:6" x14ac:dyDescent="0.25">
      <c r="A76" t="s">
        <v>72</v>
      </c>
      <c r="B76">
        <v>2</v>
      </c>
      <c r="C76">
        <v>369</v>
      </c>
      <c r="F76" t="s">
        <v>12</v>
      </c>
    </row>
    <row r="77" spans="1:6" x14ac:dyDescent="0.25">
      <c r="A77" t="s">
        <v>70</v>
      </c>
      <c r="B77">
        <v>2</v>
      </c>
      <c r="C77">
        <v>371</v>
      </c>
      <c r="F77" t="s">
        <v>12</v>
      </c>
    </row>
    <row r="78" spans="1:6" x14ac:dyDescent="0.25">
      <c r="A78" t="s">
        <v>69</v>
      </c>
      <c r="B78">
        <v>2</v>
      </c>
      <c r="C78">
        <v>372</v>
      </c>
      <c r="F78" t="s">
        <v>12</v>
      </c>
    </row>
    <row r="79" spans="1:6" x14ac:dyDescent="0.25">
      <c r="A79" t="s">
        <v>73</v>
      </c>
      <c r="B79">
        <v>2</v>
      </c>
      <c r="C79">
        <v>374</v>
      </c>
      <c r="F79" t="s">
        <v>12</v>
      </c>
    </row>
    <row r="80" spans="1:6" x14ac:dyDescent="0.25">
      <c r="A80" t="s">
        <v>194</v>
      </c>
      <c r="B80">
        <v>2</v>
      </c>
      <c r="C80">
        <v>378</v>
      </c>
      <c r="F80" t="s">
        <v>12</v>
      </c>
    </row>
    <row r="81" spans="1:6" x14ac:dyDescent="0.25">
      <c r="A81" t="s">
        <v>74</v>
      </c>
      <c r="B81">
        <v>2</v>
      </c>
      <c r="C81">
        <v>385</v>
      </c>
      <c r="F81" t="s">
        <v>12</v>
      </c>
    </row>
    <row r="82" spans="1:6" x14ac:dyDescent="0.25">
      <c r="A82" t="s">
        <v>195</v>
      </c>
      <c r="B82">
        <v>2</v>
      </c>
      <c r="C82">
        <v>386</v>
      </c>
      <c r="F82" t="s">
        <v>12</v>
      </c>
    </row>
    <row r="83" spans="1:6" x14ac:dyDescent="0.25">
      <c r="A83" t="s">
        <v>220</v>
      </c>
      <c r="B83">
        <v>4</v>
      </c>
      <c r="C83">
        <v>389</v>
      </c>
      <c r="F83" t="s">
        <v>12</v>
      </c>
    </row>
    <row r="84" spans="1:6" x14ac:dyDescent="0.25">
      <c r="A84" t="s">
        <v>78</v>
      </c>
      <c r="B84">
        <v>2</v>
      </c>
      <c r="C84">
        <v>398</v>
      </c>
      <c r="F84" t="s">
        <v>12</v>
      </c>
    </row>
    <row r="85" spans="1:6" x14ac:dyDescent="0.25">
      <c r="A85" t="s">
        <v>79</v>
      </c>
      <c r="B85">
        <v>2</v>
      </c>
      <c r="C85">
        <v>419</v>
      </c>
      <c r="F85" t="s">
        <v>12</v>
      </c>
    </row>
    <row r="86" spans="1:6" x14ac:dyDescent="0.25">
      <c r="A86" t="s">
        <v>80</v>
      </c>
      <c r="B86">
        <v>2</v>
      </c>
      <c r="C86">
        <v>425</v>
      </c>
      <c r="F86" t="s">
        <v>12</v>
      </c>
    </row>
    <row r="87" spans="1:6" x14ac:dyDescent="0.25">
      <c r="A87" t="s">
        <v>82</v>
      </c>
      <c r="B87">
        <v>2</v>
      </c>
      <c r="C87">
        <v>431</v>
      </c>
      <c r="F87" t="s">
        <v>12</v>
      </c>
    </row>
    <row r="88" spans="1:6" x14ac:dyDescent="0.25">
      <c r="A88" t="s">
        <v>221</v>
      </c>
      <c r="B88">
        <v>4</v>
      </c>
      <c r="C88">
        <v>435</v>
      </c>
      <c r="F88" t="s">
        <v>12</v>
      </c>
    </row>
    <row r="89" spans="1:6" x14ac:dyDescent="0.25">
      <c r="A89" t="s">
        <v>83</v>
      </c>
      <c r="B89">
        <v>2</v>
      </c>
      <c r="C89">
        <v>438</v>
      </c>
      <c r="F89" t="s">
        <v>12</v>
      </c>
    </row>
    <row r="90" spans="1:6" x14ac:dyDescent="0.25">
      <c r="A90" t="s">
        <v>85</v>
      </c>
      <c r="B90">
        <v>2</v>
      </c>
      <c r="C90">
        <v>442</v>
      </c>
      <c r="F90" t="s">
        <v>12</v>
      </c>
    </row>
    <row r="91" spans="1:6" x14ac:dyDescent="0.25">
      <c r="A91" t="s">
        <v>86</v>
      </c>
      <c r="B91">
        <v>2</v>
      </c>
      <c r="C91">
        <v>458</v>
      </c>
      <c r="F91" t="s">
        <v>12</v>
      </c>
    </row>
    <row r="92" spans="1:6" x14ac:dyDescent="0.25">
      <c r="A92" t="s">
        <v>87</v>
      </c>
      <c r="B92">
        <v>2</v>
      </c>
      <c r="C92">
        <v>471</v>
      </c>
      <c r="F92" t="s">
        <v>12</v>
      </c>
    </row>
    <row r="93" spans="1:6" x14ac:dyDescent="0.25">
      <c r="A93" t="s">
        <v>222</v>
      </c>
      <c r="B93">
        <v>6</v>
      </c>
      <c r="C93">
        <v>504</v>
      </c>
      <c r="F93" t="s">
        <v>12</v>
      </c>
    </row>
    <row r="94" spans="1:6" x14ac:dyDescent="0.25">
      <c r="A94" t="s">
        <v>89</v>
      </c>
      <c r="B94">
        <v>2</v>
      </c>
      <c r="C94">
        <v>508</v>
      </c>
      <c r="F94" t="s">
        <v>12</v>
      </c>
    </row>
    <row r="95" spans="1:6" x14ac:dyDescent="0.25">
      <c r="A95" t="s">
        <v>90</v>
      </c>
      <c r="B95">
        <v>2</v>
      </c>
      <c r="C95">
        <v>518</v>
      </c>
      <c r="F95" t="s">
        <v>12</v>
      </c>
    </row>
    <row r="96" spans="1:6" x14ac:dyDescent="0.25">
      <c r="A96" t="s">
        <v>196</v>
      </c>
      <c r="B96">
        <v>8</v>
      </c>
      <c r="C96">
        <v>522</v>
      </c>
      <c r="F96" t="s">
        <v>12</v>
      </c>
    </row>
    <row r="97" spans="1:6" x14ac:dyDescent="0.25">
      <c r="A97" t="s">
        <v>91</v>
      </c>
      <c r="B97">
        <v>2</v>
      </c>
      <c r="C97">
        <v>523</v>
      </c>
      <c r="F97" t="s">
        <v>12</v>
      </c>
    </row>
    <row r="98" spans="1:6" x14ac:dyDescent="0.25">
      <c r="A98" t="s">
        <v>92</v>
      </c>
      <c r="B98">
        <v>2</v>
      </c>
      <c r="C98">
        <v>536</v>
      </c>
      <c r="F98" t="s">
        <v>12</v>
      </c>
    </row>
    <row r="99" spans="1:6" x14ac:dyDescent="0.25">
      <c r="A99" t="s">
        <v>96</v>
      </c>
      <c r="B99">
        <v>2</v>
      </c>
      <c r="C99">
        <v>567</v>
      </c>
      <c r="F99" t="s">
        <v>12</v>
      </c>
    </row>
    <row r="100" spans="1:6" x14ac:dyDescent="0.25">
      <c r="A100" t="s">
        <v>95</v>
      </c>
      <c r="B100">
        <v>2</v>
      </c>
      <c r="C100">
        <v>577</v>
      </c>
      <c r="F100" t="s">
        <v>12</v>
      </c>
    </row>
    <row r="101" spans="1:6" x14ac:dyDescent="0.25">
      <c r="A101" t="s">
        <v>97</v>
      </c>
      <c r="B101">
        <v>2</v>
      </c>
      <c r="C101">
        <v>602</v>
      </c>
      <c r="F101" t="s">
        <v>12</v>
      </c>
    </row>
    <row r="102" spans="1:6" x14ac:dyDescent="0.25">
      <c r="A102" t="s">
        <v>102</v>
      </c>
      <c r="B102">
        <v>4</v>
      </c>
      <c r="C102">
        <v>603</v>
      </c>
      <c r="F102" t="s">
        <v>12</v>
      </c>
    </row>
    <row r="103" spans="1:6" x14ac:dyDescent="0.25">
      <c r="A103" t="s">
        <v>98</v>
      </c>
      <c r="B103">
        <v>2</v>
      </c>
      <c r="C103">
        <v>684</v>
      </c>
      <c r="F103" t="s">
        <v>12</v>
      </c>
    </row>
    <row r="104" spans="1:6" x14ac:dyDescent="0.25">
      <c r="A104" t="s">
        <v>100</v>
      </c>
      <c r="B104">
        <v>2</v>
      </c>
      <c r="C104">
        <v>756</v>
      </c>
      <c r="F104" t="s">
        <v>12</v>
      </c>
    </row>
    <row r="105" spans="1:6" x14ac:dyDescent="0.25">
      <c r="A105" t="s">
        <v>101</v>
      </c>
      <c r="B105">
        <v>2</v>
      </c>
      <c r="C105">
        <v>765</v>
      </c>
      <c r="F105" t="s">
        <v>12</v>
      </c>
    </row>
    <row r="106" spans="1:6" x14ac:dyDescent="0.25">
      <c r="A106" t="s">
        <v>103</v>
      </c>
      <c r="B106">
        <v>2</v>
      </c>
      <c r="C106">
        <v>828</v>
      </c>
      <c r="F106" t="s">
        <v>12</v>
      </c>
    </row>
    <row r="107" spans="1:6" x14ac:dyDescent="0.25">
      <c r="A107" t="s">
        <v>104</v>
      </c>
      <c r="B107">
        <v>6</v>
      </c>
      <c r="C107">
        <v>1233</v>
      </c>
      <c r="F107" t="s">
        <v>12</v>
      </c>
    </row>
    <row r="109" spans="1:6" x14ac:dyDescent="0.25">
      <c r="A109" s="3" t="s">
        <v>105</v>
      </c>
    </row>
    <row r="110" spans="1:6" x14ac:dyDescent="0.25">
      <c r="A110" s="3" t="s">
        <v>4</v>
      </c>
      <c r="B110" s="3" t="s">
        <v>5</v>
      </c>
      <c r="C110" s="3" t="s">
        <v>6</v>
      </c>
      <c r="D110" s="3" t="s">
        <v>7</v>
      </c>
      <c r="E110" s="3" t="s">
        <v>8</v>
      </c>
      <c r="F110" s="3" t="s">
        <v>9</v>
      </c>
    </row>
    <row r="111" spans="1:6" x14ac:dyDescent="0.25">
      <c r="A111" t="s">
        <v>106</v>
      </c>
      <c r="B111">
        <v>2</v>
      </c>
      <c r="C111">
        <v>346</v>
      </c>
      <c r="F111" t="s">
        <v>12</v>
      </c>
    </row>
    <row r="113" spans="1:6" x14ac:dyDescent="0.25">
      <c r="A113" s="3" t="s">
        <v>107</v>
      </c>
    </row>
    <row r="114" spans="1:6" x14ac:dyDescent="0.25">
      <c r="A114" s="3" t="s">
        <v>4</v>
      </c>
      <c r="B114" s="3" t="s">
        <v>5</v>
      </c>
      <c r="C114" s="3" t="s">
        <v>6</v>
      </c>
      <c r="D114" s="3" t="s">
        <v>7</v>
      </c>
      <c r="E114" s="3" t="s">
        <v>8</v>
      </c>
      <c r="F114" s="3" t="s">
        <v>9</v>
      </c>
    </row>
    <row r="115" spans="1:6" x14ac:dyDescent="0.25">
      <c r="A115" s="5" t="s">
        <v>108</v>
      </c>
      <c r="B115" s="5">
        <v>2</v>
      </c>
      <c r="C115" s="5">
        <v>522</v>
      </c>
      <c r="F115" t="s">
        <v>12</v>
      </c>
    </row>
    <row r="117" spans="1:6" x14ac:dyDescent="0.25">
      <c r="A117" s="3" t="s">
        <v>109</v>
      </c>
    </row>
    <row r="118" spans="1:6" x14ac:dyDescent="0.25">
      <c r="A118" s="3" t="s">
        <v>4</v>
      </c>
      <c r="B118" s="3" t="s">
        <v>5</v>
      </c>
      <c r="C118" s="3" t="s">
        <v>6</v>
      </c>
      <c r="D118" s="3" t="s">
        <v>7</v>
      </c>
      <c r="E118" s="3" t="s">
        <v>8</v>
      </c>
      <c r="F118" s="3" t="s">
        <v>9</v>
      </c>
    </row>
    <row r="119" spans="1:6" x14ac:dyDescent="0.25">
      <c r="A119" t="s">
        <v>110</v>
      </c>
      <c r="B119">
        <v>2</v>
      </c>
      <c r="C119">
        <v>286</v>
      </c>
      <c r="F119" t="s">
        <v>12</v>
      </c>
    </row>
    <row r="120" spans="1:6" x14ac:dyDescent="0.25">
      <c r="A120" t="s">
        <v>111</v>
      </c>
      <c r="B120">
        <v>2</v>
      </c>
      <c r="C120">
        <v>301</v>
      </c>
      <c r="F120" t="s">
        <v>12</v>
      </c>
    </row>
    <row r="121" spans="1:6" x14ac:dyDescent="0.25">
      <c r="A121" t="s">
        <v>112</v>
      </c>
      <c r="B121">
        <v>2</v>
      </c>
      <c r="C121">
        <v>317</v>
      </c>
      <c r="F121" t="s">
        <v>12</v>
      </c>
    </row>
    <row r="122" spans="1:6" x14ac:dyDescent="0.25">
      <c r="A122" t="s">
        <v>114</v>
      </c>
      <c r="B122">
        <v>2</v>
      </c>
      <c r="C122">
        <v>603</v>
      </c>
      <c r="F122" t="s">
        <v>12</v>
      </c>
    </row>
    <row r="123" spans="1:6" x14ac:dyDescent="0.25">
      <c r="A123" t="s">
        <v>113</v>
      </c>
      <c r="B123">
        <v>4</v>
      </c>
      <c r="C123">
        <v>756</v>
      </c>
      <c r="F123" t="s">
        <v>12</v>
      </c>
    </row>
    <row r="125" spans="1:6" x14ac:dyDescent="0.25">
      <c r="A125" s="3" t="s">
        <v>115</v>
      </c>
    </row>
    <row r="126" spans="1:6" x14ac:dyDescent="0.25">
      <c r="A126" s="3" t="s">
        <v>4</v>
      </c>
      <c r="B126" s="3" t="s">
        <v>5</v>
      </c>
      <c r="C126" s="3" t="s">
        <v>6</v>
      </c>
      <c r="D126" s="3" t="s">
        <v>7</v>
      </c>
      <c r="E126" s="3" t="s">
        <v>8</v>
      </c>
      <c r="F126" s="3" t="s">
        <v>9</v>
      </c>
    </row>
    <row r="127" spans="1:6" x14ac:dyDescent="0.25">
      <c r="A127" s="5" t="s">
        <v>211</v>
      </c>
      <c r="B127" s="5">
        <v>6</v>
      </c>
      <c r="C127" s="5">
        <v>1674</v>
      </c>
      <c r="F127" t="s">
        <v>12</v>
      </c>
    </row>
    <row r="128" spans="1:6" x14ac:dyDescent="0.25">
      <c r="A128" s="5" t="s">
        <v>118</v>
      </c>
      <c r="B128" s="5">
        <v>4</v>
      </c>
      <c r="C128" s="5">
        <v>1728</v>
      </c>
      <c r="F128" t="s">
        <v>12</v>
      </c>
    </row>
    <row r="129" spans="1:6" x14ac:dyDescent="0.25">
      <c r="A129" s="5" t="s">
        <v>119</v>
      </c>
      <c r="B129" s="5">
        <v>2</v>
      </c>
      <c r="C129" s="5">
        <v>1791</v>
      </c>
      <c r="F129" t="s">
        <v>12</v>
      </c>
    </row>
    <row r="130" spans="1:6" x14ac:dyDescent="0.25">
      <c r="A130" s="5" t="s">
        <v>120</v>
      </c>
      <c r="B130" s="5">
        <v>2</v>
      </c>
      <c r="C130" s="5">
        <v>1818</v>
      </c>
      <c r="F130" t="s">
        <v>12</v>
      </c>
    </row>
    <row r="131" spans="1:6" x14ac:dyDescent="0.25">
      <c r="A131" s="5" t="s">
        <v>121</v>
      </c>
      <c r="B131" s="5">
        <v>2</v>
      </c>
      <c r="C131" s="5">
        <v>1863</v>
      </c>
      <c r="F131" t="s">
        <v>12</v>
      </c>
    </row>
    <row r="132" spans="1:6" x14ac:dyDescent="0.25">
      <c r="A132" s="5" t="s">
        <v>122</v>
      </c>
      <c r="B132" s="5">
        <v>2</v>
      </c>
      <c r="C132" s="5">
        <v>1908</v>
      </c>
      <c r="F132" t="s">
        <v>12</v>
      </c>
    </row>
    <row r="134" spans="1:6" x14ac:dyDescent="0.25">
      <c r="A134" s="3" t="s">
        <v>123</v>
      </c>
    </row>
    <row r="135" spans="1:6" x14ac:dyDescent="0.25">
      <c r="A135" s="3" t="s">
        <v>4</v>
      </c>
      <c r="B135" s="3" t="s">
        <v>5</v>
      </c>
      <c r="C135" s="3" t="s">
        <v>6</v>
      </c>
      <c r="D135" s="3" t="s">
        <v>7</v>
      </c>
      <c r="E135" s="3" t="s">
        <v>8</v>
      </c>
      <c r="F135" s="3" t="s">
        <v>9</v>
      </c>
    </row>
    <row r="136" spans="1:6" x14ac:dyDescent="0.25">
      <c r="A136" t="s">
        <v>125</v>
      </c>
      <c r="B136">
        <v>2</v>
      </c>
      <c r="C136">
        <v>298</v>
      </c>
      <c r="F136" t="s">
        <v>12</v>
      </c>
    </row>
    <row r="137" spans="1:6" x14ac:dyDescent="0.25">
      <c r="A137" t="s">
        <v>124</v>
      </c>
      <c r="B137">
        <v>2</v>
      </c>
      <c r="C137">
        <v>302</v>
      </c>
      <c r="F137" t="s">
        <v>12</v>
      </c>
    </row>
    <row r="138" spans="1:6" x14ac:dyDescent="0.25">
      <c r="A138" t="s">
        <v>127</v>
      </c>
      <c r="B138">
        <v>2</v>
      </c>
      <c r="C138">
        <v>324</v>
      </c>
      <c r="F138" t="s">
        <v>12</v>
      </c>
    </row>
    <row r="139" spans="1:6" x14ac:dyDescent="0.25">
      <c r="A139" t="s">
        <v>126</v>
      </c>
      <c r="B139">
        <v>2</v>
      </c>
      <c r="C139">
        <v>325</v>
      </c>
      <c r="F139" t="s">
        <v>12</v>
      </c>
    </row>
    <row r="140" spans="1:6" x14ac:dyDescent="0.25">
      <c r="A140" t="s">
        <v>128</v>
      </c>
      <c r="B140">
        <v>2</v>
      </c>
      <c r="C140">
        <v>332</v>
      </c>
      <c r="F140" t="s">
        <v>12</v>
      </c>
    </row>
    <row r="141" spans="1:6" x14ac:dyDescent="0.25">
      <c r="A141" t="s">
        <v>129</v>
      </c>
      <c r="B141">
        <v>2</v>
      </c>
      <c r="C141">
        <v>335</v>
      </c>
      <c r="F141" t="s">
        <v>12</v>
      </c>
    </row>
    <row r="142" spans="1:6" x14ac:dyDescent="0.25">
      <c r="A142" t="s">
        <v>130</v>
      </c>
      <c r="B142">
        <v>2</v>
      </c>
      <c r="C142">
        <v>346</v>
      </c>
      <c r="F142" t="s">
        <v>12</v>
      </c>
    </row>
    <row r="143" spans="1:6" x14ac:dyDescent="0.25">
      <c r="A143" t="s">
        <v>131</v>
      </c>
      <c r="B143">
        <v>2</v>
      </c>
      <c r="C143">
        <v>350</v>
      </c>
      <c r="F143" t="s">
        <v>12</v>
      </c>
    </row>
    <row r="145" spans="1:6" x14ac:dyDescent="0.25">
      <c r="A145" s="3" t="s">
        <v>132</v>
      </c>
    </row>
    <row r="146" spans="1:6" x14ac:dyDescent="0.25">
      <c r="A146" s="3" t="s">
        <v>4</v>
      </c>
      <c r="B146" s="3" t="s">
        <v>5</v>
      </c>
      <c r="C146" s="3" t="s">
        <v>6</v>
      </c>
      <c r="D146" s="3" t="s">
        <v>7</v>
      </c>
      <c r="E146" s="3" t="s">
        <v>8</v>
      </c>
      <c r="F146" s="3" t="s">
        <v>9</v>
      </c>
    </row>
    <row r="147" spans="1:6" x14ac:dyDescent="0.25">
      <c r="A147" s="5" t="s">
        <v>133</v>
      </c>
      <c r="B147" s="5">
        <v>2</v>
      </c>
      <c r="C147" s="5">
        <v>1818</v>
      </c>
      <c r="F147" t="s">
        <v>12</v>
      </c>
    </row>
    <row r="148" spans="1:6" x14ac:dyDescent="0.25">
      <c r="A148" s="5" t="s">
        <v>134</v>
      </c>
      <c r="B148" s="5">
        <v>2</v>
      </c>
      <c r="C148" s="5">
        <v>1908</v>
      </c>
      <c r="F148" t="s">
        <v>12</v>
      </c>
    </row>
    <row r="150" spans="1:6" x14ac:dyDescent="0.25">
      <c r="A150" s="3" t="s">
        <v>135</v>
      </c>
    </row>
    <row r="151" spans="1:6" x14ac:dyDescent="0.25">
      <c r="A151" s="3" t="s">
        <v>4</v>
      </c>
      <c r="B151" s="3" t="s">
        <v>5</v>
      </c>
      <c r="C151" s="3" t="s">
        <v>6</v>
      </c>
      <c r="D151" s="3" t="s">
        <v>7</v>
      </c>
      <c r="E151" s="3" t="s">
        <v>8</v>
      </c>
      <c r="F151" s="3" t="s">
        <v>9</v>
      </c>
    </row>
    <row r="152" spans="1:6" x14ac:dyDescent="0.25">
      <c r="A152" s="5" t="s">
        <v>136</v>
      </c>
      <c r="B152" s="5">
        <v>2</v>
      </c>
      <c r="C152" s="5">
        <v>603</v>
      </c>
      <c r="F152" t="s">
        <v>12</v>
      </c>
    </row>
    <row r="154" spans="1:6" x14ac:dyDescent="0.25">
      <c r="A154" s="3" t="s">
        <v>137</v>
      </c>
    </row>
    <row r="155" spans="1:6" x14ac:dyDescent="0.25">
      <c r="A155" s="3" t="s">
        <v>4</v>
      </c>
      <c r="B155" s="3" t="s">
        <v>5</v>
      </c>
      <c r="C155" s="3" t="s">
        <v>6</v>
      </c>
      <c r="D155" s="3" t="s">
        <v>7</v>
      </c>
      <c r="E155" s="3" t="s">
        <v>8</v>
      </c>
      <c r="F155" s="3" t="s">
        <v>9</v>
      </c>
    </row>
    <row r="156" spans="1:6" x14ac:dyDescent="0.25">
      <c r="A156" t="s">
        <v>138</v>
      </c>
      <c r="B156">
        <v>2</v>
      </c>
      <c r="C156">
        <v>2630</v>
      </c>
      <c r="F156" t="s">
        <v>12</v>
      </c>
    </row>
    <row r="158" spans="1:6" x14ac:dyDescent="0.25">
      <c r="A158" s="3" t="s">
        <v>139</v>
      </c>
    </row>
    <row r="159" spans="1:6" x14ac:dyDescent="0.25">
      <c r="A159" s="3" t="s">
        <v>4</v>
      </c>
      <c r="B159" s="3" t="s">
        <v>5</v>
      </c>
      <c r="C159" s="3" t="s">
        <v>6</v>
      </c>
      <c r="D159" s="3" t="s">
        <v>7</v>
      </c>
      <c r="E159" s="3" t="s">
        <v>8</v>
      </c>
      <c r="F159" s="3" t="s">
        <v>9</v>
      </c>
    </row>
    <row r="160" spans="1:6" x14ac:dyDescent="0.25">
      <c r="A160" s="5" t="s">
        <v>140</v>
      </c>
      <c r="B160" s="5">
        <v>2</v>
      </c>
      <c r="C160" s="5">
        <v>756</v>
      </c>
      <c r="F160" t="s">
        <v>12</v>
      </c>
    </row>
    <row r="161" spans="1:6" x14ac:dyDescent="0.25">
      <c r="A161" s="5" t="s">
        <v>141</v>
      </c>
      <c r="B161" s="5">
        <v>2</v>
      </c>
      <c r="C161" s="5">
        <v>1674</v>
      </c>
      <c r="F161" t="s">
        <v>12</v>
      </c>
    </row>
    <row r="162" spans="1:6" x14ac:dyDescent="0.25">
      <c r="A162" s="5" t="s">
        <v>142</v>
      </c>
      <c r="B162" s="5">
        <v>2</v>
      </c>
      <c r="C162" s="5">
        <v>1728</v>
      </c>
      <c r="F162" t="s">
        <v>12</v>
      </c>
    </row>
    <row r="163" spans="1:6" x14ac:dyDescent="0.25">
      <c r="A163" s="5" t="s">
        <v>143</v>
      </c>
      <c r="B163" s="5">
        <v>2</v>
      </c>
      <c r="C163" s="5">
        <v>1818</v>
      </c>
      <c r="F163" t="s">
        <v>12</v>
      </c>
    </row>
    <row r="164" spans="1:6" x14ac:dyDescent="0.25">
      <c r="A164" s="5" t="s">
        <v>144</v>
      </c>
      <c r="B164" s="5">
        <v>2</v>
      </c>
      <c r="C164" s="5">
        <v>1908</v>
      </c>
      <c r="F164" t="s">
        <v>12</v>
      </c>
    </row>
    <row r="166" spans="1:6" x14ac:dyDescent="0.25">
      <c r="A166" s="3" t="s">
        <v>145</v>
      </c>
    </row>
    <row r="167" spans="1:6" x14ac:dyDescent="0.25">
      <c r="A167" s="3" t="s">
        <v>4</v>
      </c>
      <c r="B167" s="3" t="s">
        <v>5</v>
      </c>
      <c r="C167" s="3" t="s">
        <v>6</v>
      </c>
      <c r="D167" s="3" t="s">
        <v>7</v>
      </c>
      <c r="E167" s="3" t="s">
        <v>8</v>
      </c>
      <c r="F167" s="3" t="s">
        <v>9</v>
      </c>
    </row>
    <row r="168" spans="1:6" x14ac:dyDescent="0.25">
      <c r="A168" s="5" t="s">
        <v>146</v>
      </c>
      <c r="B168" s="5">
        <v>2</v>
      </c>
      <c r="C168" s="5">
        <v>756</v>
      </c>
      <c r="F168" t="s">
        <v>12</v>
      </c>
    </row>
    <row r="169" spans="1:6" x14ac:dyDescent="0.25">
      <c r="A169" s="5" t="s">
        <v>147</v>
      </c>
      <c r="B169" s="5">
        <v>2</v>
      </c>
      <c r="C169" s="5">
        <v>1674</v>
      </c>
      <c r="F169" t="s">
        <v>12</v>
      </c>
    </row>
    <row r="170" spans="1:6" x14ac:dyDescent="0.25">
      <c r="A170" s="5" t="s">
        <v>148</v>
      </c>
      <c r="B170" s="5">
        <v>2</v>
      </c>
      <c r="C170" s="5">
        <v>1728</v>
      </c>
      <c r="F170" t="s">
        <v>12</v>
      </c>
    </row>
    <row r="171" spans="1:6" x14ac:dyDescent="0.25">
      <c r="A171" s="5" t="s">
        <v>149</v>
      </c>
      <c r="B171" s="5">
        <v>2</v>
      </c>
      <c r="C171" s="5">
        <v>1818</v>
      </c>
      <c r="F171" t="s">
        <v>12</v>
      </c>
    </row>
    <row r="172" spans="1:6" x14ac:dyDescent="0.25">
      <c r="A172" s="5" t="s">
        <v>150</v>
      </c>
      <c r="B172" s="5">
        <v>2</v>
      </c>
      <c r="C172" s="5">
        <v>1908</v>
      </c>
      <c r="F172" t="s">
        <v>12</v>
      </c>
    </row>
    <row r="174" spans="1:6" x14ac:dyDescent="0.25">
      <c r="A174" s="3" t="s">
        <v>166</v>
      </c>
    </row>
    <row r="175" spans="1:6" x14ac:dyDescent="0.25">
      <c r="A175" s="3" t="s">
        <v>4</v>
      </c>
      <c r="B175" s="3" t="s">
        <v>5</v>
      </c>
      <c r="C175" s="3" t="s">
        <v>6</v>
      </c>
      <c r="D175" s="3" t="s">
        <v>7</v>
      </c>
      <c r="E175" s="3" t="s">
        <v>8</v>
      </c>
      <c r="F175" s="3" t="s">
        <v>9</v>
      </c>
    </row>
    <row r="176" spans="1:6" x14ac:dyDescent="0.25">
      <c r="A176" t="s">
        <v>167</v>
      </c>
      <c r="B176">
        <v>2</v>
      </c>
      <c r="C176">
        <v>957</v>
      </c>
      <c r="F176" t="s">
        <v>12</v>
      </c>
    </row>
    <row r="177" spans="1:6" x14ac:dyDescent="0.25">
      <c r="A177" t="s">
        <v>168</v>
      </c>
      <c r="B177">
        <v>2</v>
      </c>
      <c r="C177">
        <v>1258</v>
      </c>
      <c r="F177" t="s">
        <v>12</v>
      </c>
    </row>
    <row r="179" spans="1:6" x14ac:dyDescent="0.25">
      <c r="A179" s="6" t="s">
        <v>169</v>
      </c>
    </row>
    <row r="181" spans="1:6" x14ac:dyDescent="0.25">
      <c r="A181" s="6" t="s">
        <v>170</v>
      </c>
      <c r="B181" s="6"/>
      <c r="C181" s="6"/>
    </row>
    <row r="182" spans="1:6" x14ac:dyDescent="0.25">
      <c r="A182" s="6" t="s">
        <v>4</v>
      </c>
      <c r="B182" s="6" t="s">
        <v>5</v>
      </c>
      <c r="C182" s="6" t="s">
        <v>6</v>
      </c>
    </row>
    <row r="183" spans="1:6" x14ac:dyDescent="0.25">
      <c r="A183" t="s">
        <v>171</v>
      </c>
      <c r="B183">
        <v>2</v>
      </c>
      <c r="C183">
        <v>1150</v>
      </c>
    </row>
    <row r="184" spans="1:6" x14ac:dyDescent="0.25">
      <c r="A184" t="s">
        <v>172</v>
      </c>
    </row>
    <row r="185" spans="1:6" x14ac:dyDescent="0.25">
      <c r="A185" s="7"/>
      <c r="B185" s="7"/>
      <c r="C185" s="7"/>
    </row>
    <row r="186" spans="1:6" x14ac:dyDescent="0.25">
      <c r="A186" s="8" t="s">
        <v>173</v>
      </c>
      <c r="B186" s="6"/>
      <c r="C186" s="6"/>
    </row>
    <row r="187" spans="1:6" x14ac:dyDescent="0.25">
      <c r="A187" s="6" t="s">
        <v>4</v>
      </c>
      <c r="B187" s="6" t="s">
        <v>5</v>
      </c>
      <c r="C187" s="6" t="s">
        <v>6</v>
      </c>
    </row>
    <row r="188" spans="1:6" x14ac:dyDescent="0.25">
      <c r="A188" t="s">
        <v>174</v>
      </c>
      <c r="B188">
        <v>2</v>
      </c>
      <c r="C188">
        <v>3290</v>
      </c>
    </row>
    <row r="190" spans="1:6" x14ac:dyDescent="0.25">
      <c r="A190" s="8" t="s">
        <v>175</v>
      </c>
      <c r="B190" s="6"/>
      <c r="C190" s="6"/>
    </row>
    <row r="191" spans="1:6" x14ac:dyDescent="0.25">
      <c r="A191" s="6" t="s">
        <v>4</v>
      </c>
      <c r="B191" s="6" t="s">
        <v>5</v>
      </c>
      <c r="C191" s="6" t="s">
        <v>6</v>
      </c>
    </row>
    <row r="192" spans="1:6" x14ac:dyDescent="0.25">
      <c r="A192" t="s">
        <v>176</v>
      </c>
      <c r="B192">
        <v>2</v>
      </c>
      <c r="C192">
        <v>537</v>
      </c>
    </row>
    <row r="193" spans="1:3" x14ac:dyDescent="0.25">
      <c r="A193" t="s">
        <v>177</v>
      </c>
      <c r="B193">
        <v>2</v>
      </c>
      <c r="C193">
        <v>416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7F84C-A59E-4A22-901D-4F81E0A9DC0D}">
  <dimension ref="A1:M190"/>
  <sheetViews>
    <sheetView zoomScale="80" zoomScaleNormal="80" workbookViewId="0">
      <selection activeCell="B2" sqref="B2"/>
    </sheetView>
  </sheetViews>
  <sheetFormatPr defaultRowHeight="15" x14ac:dyDescent="0.25"/>
  <cols>
    <col min="1" max="1" width="43.42578125" customWidth="1"/>
  </cols>
  <sheetData>
    <row r="1" spans="1:13" ht="20.25" x14ac:dyDescent="0.3">
      <c r="A1" s="1" t="s">
        <v>0</v>
      </c>
    </row>
    <row r="2" spans="1:13" x14ac:dyDescent="0.25">
      <c r="A2" s="2" t="s">
        <v>223</v>
      </c>
      <c r="B2" s="2"/>
    </row>
    <row r="3" spans="1:13" x14ac:dyDescent="0.25">
      <c r="A3" s="2"/>
      <c r="B3" s="2"/>
    </row>
    <row r="4" spans="1:13" x14ac:dyDescent="0.25">
      <c r="A4" s="3"/>
    </row>
    <row r="5" spans="1:13" x14ac:dyDescent="0.25">
      <c r="A5" s="3"/>
    </row>
    <row r="6" spans="1:13" x14ac:dyDescent="0.25">
      <c r="A6" s="3"/>
    </row>
    <row r="7" spans="1:13" ht="20.25" x14ac:dyDescent="0.3">
      <c r="H7" s="1" t="s">
        <v>1</v>
      </c>
    </row>
    <row r="8" spans="1:13" x14ac:dyDescent="0.25">
      <c r="A8" s="3" t="s">
        <v>2</v>
      </c>
      <c r="H8" s="2" t="s">
        <v>223</v>
      </c>
    </row>
    <row r="9" spans="1:13" x14ac:dyDescent="0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H9" s="3" t="s">
        <v>10</v>
      </c>
    </row>
    <row r="10" spans="1:13" x14ac:dyDescent="0.25">
      <c r="A10" t="s">
        <v>11</v>
      </c>
      <c r="B10">
        <v>2</v>
      </c>
      <c r="C10">
        <v>1370</v>
      </c>
      <c r="F10" t="s">
        <v>12</v>
      </c>
      <c r="H10" s="3" t="s">
        <v>12</v>
      </c>
      <c r="I10" s="3" t="s">
        <v>13</v>
      </c>
      <c r="J10" s="3" t="s">
        <v>14</v>
      </c>
      <c r="K10" s="3" t="s">
        <v>15</v>
      </c>
      <c r="L10" s="3" t="s">
        <v>16</v>
      </c>
      <c r="M10" s="3" t="s">
        <v>17</v>
      </c>
    </row>
    <row r="11" spans="1:13" x14ac:dyDescent="0.25">
      <c r="A11" s="4" t="s">
        <v>215</v>
      </c>
      <c r="H11" t="s">
        <v>19</v>
      </c>
      <c r="I11">
        <f>2592+1908+335+(-12-9+5)</f>
        <v>4819</v>
      </c>
      <c r="J11">
        <f>2589+1908+301+(-10-6+5)</f>
        <v>4787</v>
      </c>
      <c r="K11">
        <f>2638+1908+306+(-7-3+5)</f>
        <v>4847</v>
      </c>
      <c r="L11">
        <f>2638+1908+425+(-5-1+5)</f>
        <v>4970</v>
      </c>
      <c r="M11">
        <f>1124+1258+1863+828+602+(-11-6-1+0+5)</f>
        <v>5662</v>
      </c>
    </row>
    <row r="12" spans="1:13" x14ac:dyDescent="0.25">
      <c r="A12" s="4"/>
      <c r="H12" t="s">
        <v>20</v>
      </c>
      <c r="I12">
        <f>2592+1908+298+(-12-9+5)</f>
        <v>4782</v>
      </c>
      <c r="J12">
        <f>2589+1908+263+(-10-6+5)</f>
        <v>4749</v>
      </c>
      <c r="K12">
        <f>2638+1908+268+(-7-3+5)</f>
        <v>4809</v>
      </c>
      <c r="L12">
        <f>2638+1908+389+(-5-1+5)</f>
        <v>4934</v>
      </c>
      <c r="M12">
        <f>1124+1258+1863+828+435+(-11-6-1+0+5)</f>
        <v>5495</v>
      </c>
    </row>
    <row r="13" spans="1:13" x14ac:dyDescent="0.25">
      <c r="A13" s="3" t="s">
        <v>21</v>
      </c>
      <c r="H13" t="s">
        <v>22</v>
      </c>
      <c r="I13">
        <f>2592+1818+346+(-12-9+5)</f>
        <v>4740</v>
      </c>
      <c r="J13">
        <f>2589+1818+313+(-10-6+5)</f>
        <v>4709</v>
      </c>
      <c r="K13">
        <f>2638+1818+318+(-7-3+5)</f>
        <v>4769</v>
      </c>
      <c r="L13">
        <f>2638+1818+435+(-5-1+5)</f>
        <v>4890</v>
      </c>
      <c r="M13">
        <f>1124+1258+1863+765+431+(-11-6-1+0+5)</f>
        <v>5428</v>
      </c>
    </row>
    <row r="14" spans="1:13" x14ac:dyDescent="0.25">
      <c r="A14" s="3" t="s">
        <v>4</v>
      </c>
      <c r="B14" s="3" t="s">
        <v>5</v>
      </c>
      <c r="C14" s="3" t="s">
        <v>6</v>
      </c>
      <c r="D14" s="3" t="s">
        <v>7</v>
      </c>
      <c r="E14" s="3" t="s">
        <v>8</v>
      </c>
      <c r="F14" s="3" t="s">
        <v>9</v>
      </c>
      <c r="H14" t="s">
        <v>23</v>
      </c>
      <c r="I14">
        <f>2592+1818+350+(-12-9+5)</f>
        <v>4744</v>
      </c>
      <c r="J14">
        <f>2589+1818+317+(-10-6+5)</f>
        <v>4713</v>
      </c>
      <c r="K14">
        <f>2638+1818+322+(-7-3+5)</f>
        <v>4773</v>
      </c>
      <c r="L14">
        <f>2638+1818+438+(-5-1+5)</f>
        <v>4893</v>
      </c>
      <c r="M14">
        <f>1124+1258+1863+765+442+(-11-6-1+0+5)</f>
        <v>5439</v>
      </c>
    </row>
    <row r="15" spans="1:13" x14ac:dyDescent="0.25">
      <c r="A15" t="s">
        <v>24</v>
      </c>
      <c r="B15">
        <v>2</v>
      </c>
      <c r="C15">
        <v>295</v>
      </c>
      <c r="F15" t="s">
        <v>12</v>
      </c>
      <c r="H15" t="s">
        <v>25</v>
      </c>
      <c r="I15">
        <f>2665+1728+324+(-12-9+5)</f>
        <v>4701</v>
      </c>
      <c r="J15">
        <f>2675+1728+286+(-10-6+5)</f>
        <v>4678</v>
      </c>
      <c r="K15">
        <f>2723+1728+289+(-5-1+5)</f>
        <v>4739</v>
      </c>
      <c r="L15">
        <f>2723+1728+398+(-5-1+5)</f>
        <v>4848</v>
      </c>
      <c r="M15">
        <f>1124+1258+1674+756+508+(-11-6-1+0+5)</f>
        <v>5307</v>
      </c>
    </row>
    <row r="16" spans="1:13" x14ac:dyDescent="0.25">
      <c r="A16" t="s">
        <v>26</v>
      </c>
      <c r="B16">
        <v>2</v>
      </c>
      <c r="C16">
        <v>306</v>
      </c>
      <c r="F16" t="s">
        <v>12</v>
      </c>
      <c r="H16" t="s">
        <v>27</v>
      </c>
      <c r="I16">
        <f>2665+1728+302+(-12-9+5)</f>
        <v>4679</v>
      </c>
      <c r="J16">
        <f>2675+1728+265+(-10-6+5)</f>
        <v>4657</v>
      </c>
      <c r="K16">
        <f>2723+1728+268+(-5-1+5)</f>
        <v>4718</v>
      </c>
      <c r="L16">
        <f>2723+1728+374+(-5-1+5)</f>
        <v>4824</v>
      </c>
      <c r="M16">
        <f>1124+1258+1674+756+419+(-11-6-1+0+5)</f>
        <v>5218</v>
      </c>
    </row>
    <row r="17" spans="1:13" x14ac:dyDescent="0.25">
      <c r="A17" t="s">
        <v>28</v>
      </c>
      <c r="B17">
        <v>2</v>
      </c>
      <c r="C17">
        <v>320</v>
      </c>
      <c r="F17" t="s">
        <v>12</v>
      </c>
      <c r="H17" t="s">
        <v>29</v>
      </c>
      <c r="I17">
        <f>2665+1674+325+(-12-9+5)</f>
        <v>4648</v>
      </c>
      <c r="J17">
        <f>2675+1674+292+(-10-6+5)</f>
        <v>4630</v>
      </c>
      <c r="K17">
        <f>2723+1674+289+(-5-1+5)</f>
        <v>4685</v>
      </c>
      <c r="L17">
        <f>2723+1674+385+(-5-1+5)</f>
        <v>4781</v>
      </c>
      <c r="M17">
        <f>1124+1258+1674+684+471+(-11-6-1+0+5)</f>
        <v>5198</v>
      </c>
    </row>
    <row r="18" spans="1:13" x14ac:dyDescent="0.25">
      <c r="A18" t="s">
        <v>30</v>
      </c>
      <c r="B18">
        <v>2</v>
      </c>
      <c r="C18">
        <v>343</v>
      </c>
      <c r="F18" t="s">
        <v>12</v>
      </c>
      <c r="H18" t="s">
        <v>31</v>
      </c>
      <c r="I18">
        <f>2665+1674+332+(-12-9+5)</f>
        <v>4655</v>
      </c>
      <c r="J18">
        <f>2675+1674+299+(-10-6+5)</f>
        <v>4637</v>
      </c>
      <c r="K18">
        <f>2723+1674+295+(-5-1+5)</f>
        <v>4691</v>
      </c>
      <c r="L18">
        <f>2723+1674+386+(-5-1+5)</f>
        <v>4782</v>
      </c>
      <c r="M18">
        <f>1124+1258+1674+684+536+(-11-6-1+0+5)</f>
        <v>5263</v>
      </c>
    </row>
    <row r="19" spans="1:13" x14ac:dyDescent="0.25">
      <c r="A19" t="s">
        <v>34</v>
      </c>
      <c r="B19">
        <v>2</v>
      </c>
      <c r="C19">
        <v>346</v>
      </c>
      <c r="F19" t="s">
        <v>12</v>
      </c>
      <c r="H19" t="s">
        <v>33</v>
      </c>
      <c r="I19">
        <f>2944+756+603+346+(-12-11-6+5)</f>
        <v>4625</v>
      </c>
      <c r="J19">
        <f>2944+756+603+307+(-9-6+0+5)</f>
        <v>4600</v>
      </c>
      <c r="K19">
        <f>2970+756+603+314+(-4+0+0+5)</f>
        <v>4644</v>
      </c>
      <c r="L19">
        <f>2970+756+603+389+(-4+0+0+5)</f>
        <v>4719</v>
      </c>
      <c r="M19">
        <f>1124+1258+1791+567+518+(-11-6-1+0+5)</f>
        <v>5245</v>
      </c>
    </row>
    <row r="20" spans="1:13" x14ac:dyDescent="0.25">
      <c r="A20" t="s">
        <v>36</v>
      </c>
      <c r="B20">
        <v>2</v>
      </c>
      <c r="C20">
        <v>350</v>
      </c>
      <c r="F20" t="s">
        <v>12</v>
      </c>
      <c r="H20" t="s">
        <v>35</v>
      </c>
      <c r="I20">
        <f>2944+756+603+306+(-12-11-6+5)</f>
        <v>4585</v>
      </c>
      <c r="J20">
        <f>2944+756+603+268+(-9-6+0+5)</f>
        <v>4561</v>
      </c>
      <c r="K20">
        <f>2970+756+603+274+(-4+0+0+5)</f>
        <v>4604</v>
      </c>
      <c r="L20">
        <f>2970+756+603+344+(-4+0+0+5)</f>
        <v>4674</v>
      </c>
      <c r="M20">
        <f>1124+1258+1791+567+458+(-11-6-1+0+5)</f>
        <v>5185</v>
      </c>
    </row>
    <row r="21" spans="1:13" x14ac:dyDescent="0.25">
      <c r="A21" t="s">
        <v>32</v>
      </c>
      <c r="B21">
        <v>2</v>
      </c>
      <c r="C21">
        <v>352</v>
      </c>
      <c r="F21" t="s">
        <v>12</v>
      </c>
      <c r="H21" t="s">
        <v>37</v>
      </c>
      <c r="I21">
        <f>2944+756+522+343+(-12-11-1+5)</f>
        <v>4546</v>
      </c>
      <c r="J21">
        <f>2944+756+522+307+(-9-6+0+5)</f>
        <v>4519</v>
      </c>
      <c r="K21">
        <f>2970+756+522+311+(-4+0+0+5)</f>
        <v>4560</v>
      </c>
      <c r="L21">
        <f>2970+756+522+371+(-4+0+0+5)</f>
        <v>4620</v>
      </c>
      <c r="M21">
        <f>1124+1258+1791+522+504+(-11-6-1+0+5)</f>
        <v>5186</v>
      </c>
    </row>
    <row r="22" spans="1:13" x14ac:dyDescent="0.25">
      <c r="A22" t="s">
        <v>38</v>
      </c>
      <c r="B22">
        <v>2</v>
      </c>
      <c r="C22">
        <v>504</v>
      </c>
      <c r="F22" t="s">
        <v>12</v>
      </c>
      <c r="H22" t="s">
        <v>39</v>
      </c>
      <c r="I22">
        <f>2944+756+522+352+(-12-11-1+5)</f>
        <v>4555</v>
      </c>
      <c r="J22">
        <f>2944+756+522+315+(-9-6+0+5)</f>
        <v>4527</v>
      </c>
      <c r="K22">
        <f>2970+756+522+318+(-4+0+0+5)</f>
        <v>4567</v>
      </c>
      <c r="L22">
        <f>2970+756+522+372+(-4+0+0+5)</f>
        <v>4621</v>
      </c>
      <c r="M22">
        <f>1124+1258+1791+522+523+(-11-6-1+0+5)</f>
        <v>5205</v>
      </c>
    </row>
    <row r="23" spans="1:13" x14ac:dyDescent="0.25">
      <c r="H23" t="s">
        <v>40</v>
      </c>
      <c r="I23">
        <f>2944+1233+346+(-12+0+5)</f>
        <v>4516</v>
      </c>
      <c r="J23">
        <f>2944+1233+318+(-9+0+5)</f>
        <v>4491</v>
      </c>
      <c r="K23">
        <f>2970+1233+322+(-4+0+5)</f>
        <v>4526</v>
      </c>
      <c r="L23">
        <f>2970+1233+369+(-4+0+5)</f>
        <v>4573</v>
      </c>
      <c r="M23">
        <f>1124+1258+1791+522+577+(-11-6-1+0+5)</f>
        <v>5259</v>
      </c>
    </row>
    <row r="24" spans="1:13" x14ac:dyDescent="0.25">
      <c r="A24" s="3" t="s">
        <v>41</v>
      </c>
      <c r="H24" t="s">
        <v>42</v>
      </c>
      <c r="I24">
        <f>2944+1233+350+(-12+0+5)</f>
        <v>4520</v>
      </c>
      <c r="J24">
        <f>2944+1233+320+(-9+0+5)</f>
        <v>4493</v>
      </c>
      <c r="K24">
        <f>2970+1233+323+(-4+0+5)</f>
        <v>4527</v>
      </c>
      <c r="L24">
        <f>2970+1233+366+(-4+0+5)</f>
        <v>4570</v>
      </c>
    </row>
    <row r="25" spans="1:13" x14ac:dyDescent="0.25">
      <c r="A25" s="3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9</v>
      </c>
      <c r="H25" t="s">
        <v>43</v>
      </c>
      <c r="I25">
        <f>957+2630+504+321+(-7-1+0+5)</f>
        <v>4409</v>
      </c>
      <c r="J25">
        <f>957+2630+504+323+(-7-1+0+5)</f>
        <v>4411</v>
      </c>
      <c r="K25">
        <f>957+2630+504+377+(-7-1+0+5)</f>
        <v>4465</v>
      </c>
    </row>
    <row r="26" spans="1:13" x14ac:dyDescent="0.25">
      <c r="A26" s="5" t="s">
        <v>44</v>
      </c>
      <c r="B26" s="5">
        <v>2</v>
      </c>
      <c r="C26" s="5">
        <v>1233</v>
      </c>
      <c r="F26" t="s">
        <v>12</v>
      </c>
      <c r="H26" t="s">
        <v>45</v>
      </c>
      <c r="I26">
        <f>957+2630+504+295+(-7-1+0+5)</f>
        <v>4383</v>
      </c>
      <c r="J26">
        <f>957+2630+504+293+(-7-1+0+5)</f>
        <v>4381</v>
      </c>
      <c r="K26">
        <f>957+2630+504+339+(-7-1+0+5)</f>
        <v>4427</v>
      </c>
    </row>
    <row r="28" spans="1:13" x14ac:dyDescent="0.25">
      <c r="A28" s="3" t="s">
        <v>46</v>
      </c>
    </row>
    <row r="29" spans="1:13" x14ac:dyDescent="0.25">
      <c r="A29" s="3" t="s">
        <v>4</v>
      </c>
      <c r="B29" s="3" t="s">
        <v>5</v>
      </c>
      <c r="C29" s="3" t="s">
        <v>6</v>
      </c>
      <c r="D29" s="3" t="s">
        <v>7</v>
      </c>
      <c r="E29" s="3" t="s">
        <v>8</v>
      </c>
      <c r="F29" s="3" t="s">
        <v>9</v>
      </c>
    </row>
    <row r="30" spans="1:13" x14ac:dyDescent="0.25">
      <c r="A30" t="s">
        <v>47</v>
      </c>
      <c r="B30">
        <v>2</v>
      </c>
      <c r="C30">
        <v>263</v>
      </c>
      <c r="F30" t="s">
        <v>12</v>
      </c>
    </row>
    <row r="31" spans="1:13" x14ac:dyDescent="0.25">
      <c r="A31" t="s">
        <v>48</v>
      </c>
      <c r="B31">
        <v>2</v>
      </c>
      <c r="C31">
        <v>265</v>
      </c>
      <c r="F31" t="s">
        <v>12</v>
      </c>
    </row>
    <row r="32" spans="1:13" x14ac:dyDescent="0.25">
      <c r="A32" t="s">
        <v>216</v>
      </c>
      <c r="B32">
        <v>6</v>
      </c>
      <c r="C32">
        <v>268</v>
      </c>
      <c r="F32" t="s">
        <v>12</v>
      </c>
    </row>
    <row r="33" spans="1:6" x14ac:dyDescent="0.25">
      <c r="A33" t="s">
        <v>51</v>
      </c>
      <c r="B33">
        <v>2</v>
      </c>
      <c r="C33">
        <v>274</v>
      </c>
      <c r="F33" t="s">
        <v>12</v>
      </c>
    </row>
    <row r="34" spans="1:6" x14ac:dyDescent="0.25">
      <c r="A34" t="s">
        <v>183</v>
      </c>
      <c r="B34">
        <v>4</v>
      </c>
      <c r="C34">
        <v>289</v>
      </c>
      <c r="F34" t="s">
        <v>12</v>
      </c>
    </row>
    <row r="35" spans="1:6" x14ac:dyDescent="0.25">
      <c r="A35" t="s">
        <v>54</v>
      </c>
      <c r="B35">
        <v>2</v>
      </c>
      <c r="C35">
        <v>292</v>
      </c>
      <c r="F35" t="s">
        <v>12</v>
      </c>
    </row>
    <row r="36" spans="1:6" x14ac:dyDescent="0.25">
      <c r="A36" t="s">
        <v>56</v>
      </c>
      <c r="B36">
        <v>2</v>
      </c>
      <c r="C36">
        <v>293</v>
      </c>
      <c r="F36" t="s">
        <v>12</v>
      </c>
    </row>
    <row r="37" spans="1:6" x14ac:dyDescent="0.25">
      <c r="A37" t="s">
        <v>55</v>
      </c>
      <c r="B37">
        <v>2</v>
      </c>
      <c r="C37">
        <v>295</v>
      </c>
      <c r="F37" t="s">
        <v>12</v>
      </c>
    </row>
    <row r="38" spans="1:6" x14ac:dyDescent="0.25">
      <c r="A38" t="s">
        <v>57</v>
      </c>
      <c r="B38">
        <v>2</v>
      </c>
      <c r="C38">
        <v>299</v>
      </c>
      <c r="F38" t="s">
        <v>12</v>
      </c>
    </row>
    <row r="39" spans="1:6" x14ac:dyDescent="0.25">
      <c r="A39" t="s">
        <v>60</v>
      </c>
      <c r="B39">
        <v>2</v>
      </c>
      <c r="C39">
        <v>306</v>
      </c>
      <c r="F39" t="s">
        <v>12</v>
      </c>
    </row>
    <row r="40" spans="1:6" x14ac:dyDescent="0.25">
      <c r="A40" t="s">
        <v>217</v>
      </c>
      <c r="B40">
        <v>4</v>
      </c>
      <c r="C40">
        <v>307</v>
      </c>
      <c r="F40" t="s">
        <v>12</v>
      </c>
    </row>
    <row r="41" spans="1:6" x14ac:dyDescent="0.25">
      <c r="A41" t="s">
        <v>186</v>
      </c>
      <c r="B41">
        <v>2</v>
      </c>
      <c r="C41">
        <v>311</v>
      </c>
      <c r="F41" t="s">
        <v>12</v>
      </c>
    </row>
    <row r="42" spans="1:6" x14ac:dyDescent="0.25">
      <c r="A42" t="s">
        <v>188</v>
      </c>
      <c r="B42">
        <v>2</v>
      </c>
      <c r="C42">
        <v>313</v>
      </c>
      <c r="F42" t="s">
        <v>12</v>
      </c>
    </row>
    <row r="43" spans="1:6" x14ac:dyDescent="0.25">
      <c r="A43" t="s">
        <v>187</v>
      </c>
      <c r="B43">
        <v>2</v>
      </c>
      <c r="C43">
        <v>314</v>
      </c>
      <c r="F43" t="s">
        <v>12</v>
      </c>
    </row>
    <row r="44" spans="1:6" x14ac:dyDescent="0.25">
      <c r="A44" t="s">
        <v>189</v>
      </c>
      <c r="B44">
        <v>2</v>
      </c>
      <c r="C44">
        <v>315</v>
      </c>
      <c r="F44" t="s">
        <v>12</v>
      </c>
    </row>
    <row r="45" spans="1:6" x14ac:dyDescent="0.25">
      <c r="A45" t="s">
        <v>206</v>
      </c>
      <c r="B45">
        <v>6</v>
      </c>
      <c r="C45">
        <v>318</v>
      </c>
      <c r="F45" t="s">
        <v>12</v>
      </c>
    </row>
    <row r="46" spans="1:6" x14ac:dyDescent="0.25">
      <c r="A46" t="s">
        <v>207</v>
      </c>
      <c r="B46">
        <v>2</v>
      </c>
      <c r="C46">
        <v>320</v>
      </c>
      <c r="F46" t="s">
        <v>12</v>
      </c>
    </row>
    <row r="47" spans="1:6" x14ac:dyDescent="0.25">
      <c r="A47" t="s">
        <v>218</v>
      </c>
      <c r="B47">
        <v>4</v>
      </c>
      <c r="C47">
        <v>322</v>
      </c>
      <c r="F47" t="s">
        <v>12</v>
      </c>
    </row>
    <row r="48" spans="1:6" x14ac:dyDescent="0.25">
      <c r="A48" t="s">
        <v>219</v>
      </c>
      <c r="B48">
        <v>4</v>
      </c>
      <c r="C48">
        <v>323</v>
      </c>
      <c r="F48" t="s">
        <v>12</v>
      </c>
    </row>
    <row r="49" spans="1:6" x14ac:dyDescent="0.25">
      <c r="A49" t="s">
        <v>209</v>
      </c>
      <c r="B49">
        <v>2</v>
      </c>
      <c r="C49">
        <v>340</v>
      </c>
      <c r="F49" t="s">
        <v>12</v>
      </c>
    </row>
    <row r="50" spans="1:6" x14ac:dyDescent="0.25">
      <c r="A50" t="s">
        <v>210</v>
      </c>
      <c r="B50">
        <v>2</v>
      </c>
      <c r="C50">
        <v>344</v>
      </c>
      <c r="F50" t="s">
        <v>12</v>
      </c>
    </row>
    <row r="51" spans="1:6" x14ac:dyDescent="0.25">
      <c r="A51" t="s">
        <v>71</v>
      </c>
      <c r="B51">
        <v>2</v>
      </c>
      <c r="C51">
        <v>366</v>
      </c>
      <c r="F51" t="s">
        <v>12</v>
      </c>
    </row>
    <row r="52" spans="1:6" x14ac:dyDescent="0.25">
      <c r="A52" t="s">
        <v>72</v>
      </c>
      <c r="B52">
        <v>2</v>
      </c>
      <c r="C52">
        <v>369</v>
      </c>
      <c r="F52" t="s">
        <v>12</v>
      </c>
    </row>
    <row r="53" spans="1:6" x14ac:dyDescent="0.25">
      <c r="A53" t="s">
        <v>70</v>
      </c>
      <c r="B53">
        <v>2</v>
      </c>
      <c r="C53">
        <v>371</v>
      </c>
      <c r="F53" t="s">
        <v>12</v>
      </c>
    </row>
    <row r="54" spans="1:6" x14ac:dyDescent="0.25">
      <c r="A54" t="s">
        <v>69</v>
      </c>
      <c r="B54">
        <v>2</v>
      </c>
      <c r="C54">
        <v>372</v>
      </c>
      <c r="F54" t="s">
        <v>12</v>
      </c>
    </row>
    <row r="55" spans="1:6" x14ac:dyDescent="0.25">
      <c r="A55" t="s">
        <v>73</v>
      </c>
      <c r="B55">
        <v>2</v>
      </c>
      <c r="C55">
        <v>374</v>
      </c>
      <c r="F55" t="s">
        <v>12</v>
      </c>
    </row>
    <row r="56" spans="1:6" x14ac:dyDescent="0.25">
      <c r="A56" t="s">
        <v>194</v>
      </c>
      <c r="B56">
        <v>2</v>
      </c>
      <c r="C56">
        <v>378</v>
      </c>
      <c r="F56" t="s">
        <v>12</v>
      </c>
    </row>
    <row r="57" spans="1:6" x14ac:dyDescent="0.25">
      <c r="A57" t="s">
        <v>74</v>
      </c>
      <c r="B57">
        <v>2</v>
      </c>
      <c r="C57">
        <v>385</v>
      </c>
      <c r="F57" t="s">
        <v>12</v>
      </c>
    </row>
    <row r="58" spans="1:6" x14ac:dyDescent="0.25">
      <c r="A58" t="s">
        <v>195</v>
      </c>
      <c r="B58">
        <v>2</v>
      </c>
      <c r="C58">
        <v>386</v>
      </c>
      <c r="F58" t="s">
        <v>12</v>
      </c>
    </row>
    <row r="59" spans="1:6" x14ac:dyDescent="0.25">
      <c r="A59" t="s">
        <v>220</v>
      </c>
      <c r="B59">
        <v>4</v>
      </c>
      <c r="C59">
        <v>389</v>
      </c>
      <c r="F59" t="s">
        <v>12</v>
      </c>
    </row>
    <row r="60" spans="1:6" x14ac:dyDescent="0.25">
      <c r="A60" t="s">
        <v>78</v>
      </c>
      <c r="B60">
        <v>2</v>
      </c>
      <c r="C60">
        <v>398</v>
      </c>
      <c r="F60" t="s">
        <v>12</v>
      </c>
    </row>
    <row r="61" spans="1:6" x14ac:dyDescent="0.25">
      <c r="A61" t="s">
        <v>79</v>
      </c>
      <c r="B61">
        <v>2</v>
      </c>
      <c r="C61">
        <v>419</v>
      </c>
      <c r="F61" t="s">
        <v>12</v>
      </c>
    </row>
    <row r="62" spans="1:6" x14ac:dyDescent="0.25">
      <c r="A62" t="s">
        <v>80</v>
      </c>
      <c r="B62">
        <v>2</v>
      </c>
      <c r="C62">
        <v>425</v>
      </c>
      <c r="F62" t="s">
        <v>12</v>
      </c>
    </row>
    <row r="63" spans="1:6" x14ac:dyDescent="0.25">
      <c r="A63" t="s">
        <v>82</v>
      </c>
      <c r="B63">
        <v>2</v>
      </c>
      <c r="C63">
        <v>431</v>
      </c>
      <c r="F63" t="s">
        <v>12</v>
      </c>
    </row>
    <row r="64" spans="1:6" x14ac:dyDescent="0.25">
      <c r="A64" t="s">
        <v>221</v>
      </c>
      <c r="B64">
        <v>4</v>
      </c>
      <c r="C64">
        <v>435</v>
      </c>
      <c r="F64" t="s">
        <v>12</v>
      </c>
    </row>
    <row r="65" spans="1:6" x14ac:dyDescent="0.25">
      <c r="A65" t="s">
        <v>83</v>
      </c>
      <c r="B65">
        <v>2</v>
      </c>
      <c r="C65">
        <v>438</v>
      </c>
      <c r="F65" t="s">
        <v>12</v>
      </c>
    </row>
    <row r="66" spans="1:6" x14ac:dyDescent="0.25">
      <c r="A66" t="s">
        <v>85</v>
      </c>
      <c r="B66">
        <v>2</v>
      </c>
      <c r="C66">
        <v>442</v>
      </c>
      <c r="F66" t="s">
        <v>12</v>
      </c>
    </row>
    <row r="67" spans="1:6" x14ac:dyDescent="0.25">
      <c r="A67" t="s">
        <v>86</v>
      </c>
      <c r="B67">
        <v>2</v>
      </c>
      <c r="C67">
        <v>458</v>
      </c>
      <c r="F67" t="s">
        <v>12</v>
      </c>
    </row>
    <row r="68" spans="1:6" x14ac:dyDescent="0.25">
      <c r="A68" t="s">
        <v>87</v>
      </c>
      <c r="B68">
        <v>2</v>
      </c>
      <c r="C68">
        <v>471</v>
      </c>
      <c r="F68" t="s">
        <v>12</v>
      </c>
    </row>
    <row r="69" spans="1:6" x14ac:dyDescent="0.25">
      <c r="A69" t="s">
        <v>222</v>
      </c>
      <c r="B69">
        <v>6</v>
      </c>
      <c r="C69">
        <v>504</v>
      </c>
      <c r="F69" t="s">
        <v>12</v>
      </c>
    </row>
    <row r="70" spans="1:6" x14ac:dyDescent="0.25">
      <c r="A70" t="s">
        <v>89</v>
      </c>
      <c r="B70">
        <v>2</v>
      </c>
      <c r="C70">
        <v>508</v>
      </c>
      <c r="F70" t="s">
        <v>12</v>
      </c>
    </row>
    <row r="71" spans="1:6" x14ac:dyDescent="0.25">
      <c r="A71" t="s">
        <v>90</v>
      </c>
      <c r="B71">
        <v>2</v>
      </c>
      <c r="C71">
        <v>518</v>
      </c>
      <c r="F71" t="s">
        <v>12</v>
      </c>
    </row>
    <row r="72" spans="1:6" x14ac:dyDescent="0.25">
      <c r="A72" t="s">
        <v>196</v>
      </c>
      <c r="B72">
        <v>8</v>
      </c>
      <c r="C72">
        <v>522</v>
      </c>
      <c r="F72" t="s">
        <v>12</v>
      </c>
    </row>
    <row r="73" spans="1:6" x14ac:dyDescent="0.25">
      <c r="A73" t="s">
        <v>91</v>
      </c>
      <c r="B73">
        <v>2</v>
      </c>
      <c r="C73">
        <v>523</v>
      </c>
      <c r="F73" t="s">
        <v>12</v>
      </c>
    </row>
    <row r="74" spans="1:6" x14ac:dyDescent="0.25">
      <c r="A74" t="s">
        <v>92</v>
      </c>
      <c r="B74">
        <v>2</v>
      </c>
      <c r="C74">
        <v>536</v>
      </c>
      <c r="F74" t="s">
        <v>12</v>
      </c>
    </row>
    <row r="75" spans="1:6" x14ac:dyDescent="0.25">
      <c r="A75" t="s">
        <v>96</v>
      </c>
      <c r="B75">
        <v>2</v>
      </c>
      <c r="C75">
        <v>567</v>
      </c>
      <c r="F75" t="s">
        <v>12</v>
      </c>
    </row>
    <row r="76" spans="1:6" x14ac:dyDescent="0.25">
      <c r="A76" t="s">
        <v>95</v>
      </c>
      <c r="B76">
        <v>2</v>
      </c>
      <c r="C76">
        <v>577</v>
      </c>
      <c r="F76" t="s">
        <v>12</v>
      </c>
    </row>
    <row r="77" spans="1:6" x14ac:dyDescent="0.25">
      <c r="A77" t="s">
        <v>97</v>
      </c>
      <c r="B77">
        <v>2</v>
      </c>
      <c r="C77">
        <v>602</v>
      </c>
      <c r="F77" t="s">
        <v>12</v>
      </c>
    </row>
    <row r="78" spans="1:6" x14ac:dyDescent="0.25">
      <c r="A78" t="s">
        <v>102</v>
      </c>
      <c r="B78">
        <v>4</v>
      </c>
      <c r="C78">
        <v>603</v>
      </c>
      <c r="F78" t="s">
        <v>12</v>
      </c>
    </row>
    <row r="79" spans="1:6" x14ac:dyDescent="0.25">
      <c r="A79" t="s">
        <v>98</v>
      </c>
      <c r="B79">
        <v>2</v>
      </c>
      <c r="C79">
        <v>684</v>
      </c>
      <c r="F79" t="s">
        <v>12</v>
      </c>
    </row>
    <row r="80" spans="1:6" x14ac:dyDescent="0.25">
      <c r="A80" t="s">
        <v>100</v>
      </c>
      <c r="B80">
        <v>2</v>
      </c>
      <c r="C80">
        <v>756</v>
      </c>
      <c r="F80" t="s">
        <v>12</v>
      </c>
    </row>
    <row r="81" spans="1:6" x14ac:dyDescent="0.25">
      <c r="A81" t="s">
        <v>101</v>
      </c>
      <c r="B81">
        <v>2</v>
      </c>
      <c r="C81">
        <v>765</v>
      </c>
      <c r="F81" t="s">
        <v>12</v>
      </c>
    </row>
    <row r="82" spans="1:6" x14ac:dyDescent="0.25">
      <c r="A82" t="s">
        <v>103</v>
      </c>
      <c r="B82">
        <v>2</v>
      </c>
      <c r="C82">
        <v>828</v>
      </c>
      <c r="F82" t="s">
        <v>12</v>
      </c>
    </row>
    <row r="83" spans="1:6" x14ac:dyDescent="0.25">
      <c r="A83" t="s">
        <v>104</v>
      </c>
      <c r="B83">
        <v>6</v>
      </c>
      <c r="C83">
        <v>1233</v>
      </c>
      <c r="F83" t="s">
        <v>12</v>
      </c>
    </row>
    <row r="85" spans="1:6" x14ac:dyDescent="0.25">
      <c r="A85" s="3" t="s">
        <v>105</v>
      </c>
    </row>
    <row r="86" spans="1:6" x14ac:dyDescent="0.25">
      <c r="A86" s="3" t="s">
        <v>4</v>
      </c>
      <c r="B86" s="3" t="s">
        <v>5</v>
      </c>
      <c r="C86" s="3" t="s">
        <v>6</v>
      </c>
      <c r="D86" s="3" t="s">
        <v>7</v>
      </c>
      <c r="E86" s="3" t="s">
        <v>8</v>
      </c>
      <c r="F86" s="3" t="s">
        <v>9</v>
      </c>
    </row>
    <row r="87" spans="1:6" x14ac:dyDescent="0.25">
      <c r="A87" t="s">
        <v>106</v>
      </c>
      <c r="B87">
        <v>2</v>
      </c>
      <c r="C87">
        <v>346</v>
      </c>
      <c r="F87" t="s">
        <v>12</v>
      </c>
    </row>
    <row r="89" spans="1:6" x14ac:dyDescent="0.25">
      <c r="A89" s="3" t="s">
        <v>107</v>
      </c>
    </row>
    <row r="90" spans="1:6" x14ac:dyDescent="0.25">
      <c r="A90" s="3" t="s">
        <v>4</v>
      </c>
      <c r="B90" s="3" t="s">
        <v>5</v>
      </c>
      <c r="C90" s="3" t="s">
        <v>6</v>
      </c>
      <c r="D90" s="3" t="s">
        <v>7</v>
      </c>
      <c r="E90" s="3" t="s">
        <v>8</v>
      </c>
      <c r="F90" s="3" t="s">
        <v>9</v>
      </c>
    </row>
    <row r="91" spans="1:6" x14ac:dyDescent="0.25">
      <c r="A91" s="5" t="s">
        <v>108</v>
      </c>
      <c r="B91" s="5">
        <v>2</v>
      </c>
      <c r="C91" s="5">
        <v>522</v>
      </c>
      <c r="F91" t="s">
        <v>12</v>
      </c>
    </row>
    <row r="93" spans="1:6" x14ac:dyDescent="0.25">
      <c r="A93" s="3" t="s">
        <v>109</v>
      </c>
    </row>
    <row r="94" spans="1:6" x14ac:dyDescent="0.25">
      <c r="A94" s="3" t="s">
        <v>4</v>
      </c>
      <c r="B94" s="3" t="s">
        <v>5</v>
      </c>
      <c r="C94" s="3" t="s">
        <v>6</v>
      </c>
      <c r="D94" s="3" t="s">
        <v>7</v>
      </c>
      <c r="E94" s="3" t="s">
        <v>8</v>
      </c>
      <c r="F94" s="3" t="s">
        <v>9</v>
      </c>
    </row>
    <row r="95" spans="1:6" x14ac:dyDescent="0.25">
      <c r="A95" t="s">
        <v>110</v>
      </c>
      <c r="B95">
        <v>2</v>
      </c>
      <c r="C95">
        <v>286</v>
      </c>
      <c r="F95" t="s">
        <v>12</v>
      </c>
    </row>
    <row r="96" spans="1:6" x14ac:dyDescent="0.25">
      <c r="A96" t="s">
        <v>111</v>
      </c>
      <c r="B96">
        <v>2</v>
      </c>
      <c r="C96">
        <v>301</v>
      </c>
      <c r="F96" t="s">
        <v>12</v>
      </c>
    </row>
    <row r="97" spans="1:6" x14ac:dyDescent="0.25">
      <c r="A97" t="s">
        <v>112</v>
      </c>
      <c r="B97">
        <v>2</v>
      </c>
      <c r="C97">
        <v>317</v>
      </c>
      <c r="F97" t="s">
        <v>12</v>
      </c>
    </row>
    <row r="98" spans="1:6" x14ac:dyDescent="0.25">
      <c r="A98" t="s">
        <v>114</v>
      </c>
      <c r="B98">
        <v>2</v>
      </c>
      <c r="C98">
        <v>603</v>
      </c>
      <c r="F98" t="s">
        <v>12</v>
      </c>
    </row>
    <row r="99" spans="1:6" x14ac:dyDescent="0.25">
      <c r="A99" t="s">
        <v>113</v>
      </c>
      <c r="B99">
        <v>4</v>
      </c>
      <c r="C99">
        <v>756</v>
      </c>
      <c r="F99" t="s">
        <v>12</v>
      </c>
    </row>
    <row r="101" spans="1:6" x14ac:dyDescent="0.25">
      <c r="A101" s="3" t="s">
        <v>115</v>
      </c>
    </row>
    <row r="102" spans="1:6" x14ac:dyDescent="0.25">
      <c r="A102" s="3" t="s">
        <v>4</v>
      </c>
      <c r="B102" s="3" t="s">
        <v>5</v>
      </c>
      <c r="C102" s="3" t="s">
        <v>6</v>
      </c>
      <c r="D102" s="3" t="s">
        <v>7</v>
      </c>
      <c r="E102" s="3" t="s">
        <v>8</v>
      </c>
      <c r="F102" s="3" t="s">
        <v>9</v>
      </c>
    </row>
    <row r="103" spans="1:6" x14ac:dyDescent="0.25">
      <c r="A103" s="5" t="s">
        <v>211</v>
      </c>
      <c r="B103" s="5">
        <v>6</v>
      </c>
      <c r="C103" s="5">
        <v>1674</v>
      </c>
      <c r="F103" t="s">
        <v>12</v>
      </c>
    </row>
    <row r="104" spans="1:6" x14ac:dyDescent="0.25">
      <c r="A104" s="5" t="s">
        <v>118</v>
      </c>
      <c r="B104" s="5">
        <v>4</v>
      </c>
      <c r="C104" s="5">
        <v>1728</v>
      </c>
      <c r="F104" t="s">
        <v>12</v>
      </c>
    </row>
    <row r="105" spans="1:6" x14ac:dyDescent="0.25">
      <c r="A105" s="5" t="s">
        <v>119</v>
      </c>
      <c r="B105" s="5">
        <v>2</v>
      </c>
      <c r="C105" s="5">
        <v>1791</v>
      </c>
      <c r="F105" t="s">
        <v>12</v>
      </c>
    </row>
    <row r="106" spans="1:6" x14ac:dyDescent="0.25">
      <c r="A106" s="5" t="s">
        <v>120</v>
      </c>
      <c r="B106" s="5">
        <v>2</v>
      </c>
      <c r="C106" s="5">
        <v>1818</v>
      </c>
      <c r="F106" t="s">
        <v>12</v>
      </c>
    </row>
    <row r="107" spans="1:6" x14ac:dyDescent="0.25">
      <c r="A107" s="5" t="s">
        <v>121</v>
      </c>
      <c r="B107" s="5">
        <v>2</v>
      </c>
      <c r="C107" s="5">
        <v>1863</v>
      </c>
      <c r="F107" t="s">
        <v>12</v>
      </c>
    </row>
    <row r="108" spans="1:6" x14ac:dyDescent="0.25">
      <c r="A108" s="5" t="s">
        <v>122</v>
      </c>
      <c r="B108" s="5">
        <v>2</v>
      </c>
      <c r="C108" s="5">
        <v>1908</v>
      </c>
      <c r="F108" t="s">
        <v>12</v>
      </c>
    </row>
    <row r="110" spans="1:6" x14ac:dyDescent="0.25">
      <c r="A110" s="3" t="s">
        <v>123</v>
      </c>
    </row>
    <row r="111" spans="1:6" x14ac:dyDescent="0.25">
      <c r="A111" s="3" t="s">
        <v>4</v>
      </c>
      <c r="B111" s="3" t="s">
        <v>5</v>
      </c>
      <c r="C111" s="3" t="s">
        <v>6</v>
      </c>
      <c r="D111" s="3" t="s">
        <v>7</v>
      </c>
      <c r="E111" s="3" t="s">
        <v>8</v>
      </c>
      <c r="F111" s="3" t="s">
        <v>9</v>
      </c>
    </row>
    <row r="112" spans="1:6" x14ac:dyDescent="0.25">
      <c r="A112" t="s">
        <v>125</v>
      </c>
      <c r="B112">
        <v>2</v>
      </c>
      <c r="C112">
        <v>298</v>
      </c>
      <c r="F112" t="s">
        <v>12</v>
      </c>
    </row>
    <row r="113" spans="1:6" x14ac:dyDescent="0.25">
      <c r="A113" t="s">
        <v>124</v>
      </c>
      <c r="B113">
        <v>2</v>
      </c>
      <c r="C113">
        <v>302</v>
      </c>
      <c r="F113" t="s">
        <v>12</v>
      </c>
    </row>
    <row r="114" spans="1:6" x14ac:dyDescent="0.25">
      <c r="A114" t="s">
        <v>127</v>
      </c>
      <c r="B114">
        <v>2</v>
      </c>
      <c r="C114">
        <v>324</v>
      </c>
      <c r="F114" t="s">
        <v>12</v>
      </c>
    </row>
    <row r="115" spans="1:6" x14ac:dyDescent="0.25">
      <c r="A115" t="s">
        <v>126</v>
      </c>
      <c r="B115">
        <v>2</v>
      </c>
      <c r="C115">
        <v>325</v>
      </c>
      <c r="F115" t="s">
        <v>12</v>
      </c>
    </row>
    <row r="116" spans="1:6" x14ac:dyDescent="0.25">
      <c r="A116" t="s">
        <v>128</v>
      </c>
      <c r="B116">
        <v>2</v>
      </c>
      <c r="C116">
        <v>332</v>
      </c>
      <c r="F116" t="s">
        <v>12</v>
      </c>
    </row>
    <row r="117" spans="1:6" x14ac:dyDescent="0.25">
      <c r="A117" t="s">
        <v>129</v>
      </c>
      <c r="B117">
        <v>2</v>
      </c>
      <c r="C117">
        <v>335</v>
      </c>
      <c r="F117" t="s">
        <v>12</v>
      </c>
    </row>
    <row r="118" spans="1:6" x14ac:dyDescent="0.25">
      <c r="A118" t="s">
        <v>130</v>
      </c>
      <c r="B118">
        <v>2</v>
      </c>
      <c r="C118">
        <v>346</v>
      </c>
      <c r="F118" t="s">
        <v>12</v>
      </c>
    </row>
    <row r="119" spans="1:6" x14ac:dyDescent="0.25">
      <c r="A119" t="s">
        <v>131</v>
      </c>
      <c r="B119">
        <v>2</v>
      </c>
      <c r="C119">
        <v>350</v>
      </c>
      <c r="F119" t="s">
        <v>12</v>
      </c>
    </row>
    <row r="121" spans="1:6" x14ac:dyDescent="0.25">
      <c r="A121" s="3" t="s">
        <v>132</v>
      </c>
    </row>
    <row r="122" spans="1:6" x14ac:dyDescent="0.25">
      <c r="A122" s="3" t="s">
        <v>4</v>
      </c>
      <c r="B122" s="3" t="s">
        <v>5</v>
      </c>
      <c r="C122" s="3" t="s">
        <v>6</v>
      </c>
      <c r="D122" s="3" t="s">
        <v>7</v>
      </c>
      <c r="E122" s="3" t="s">
        <v>8</v>
      </c>
      <c r="F122" s="3" t="s">
        <v>9</v>
      </c>
    </row>
    <row r="123" spans="1:6" x14ac:dyDescent="0.25">
      <c r="A123" s="5" t="s">
        <v>133</v>
      </c>
      <c r="B123" s="5">
        <v>2</v>
      </c>
      <c r="C123" s="5">
        <v>1818</v>
      </c>
      <c r="F123" t="s">
        <v>12</v>
      </c>
    </row>
    <row r="124" spans="1:6" x14ac:dyDescent="0.25">
      <c r="A124" s="5" t="s">
        <v>134</v>
      </c>
      <c r="B124" s="5">
        <v>2</v>
      </c>
      <c r="C124" s="5">
        <v>1908</v>
      </c>
      <c r="F124" t="s">
        <v>12</v>
      </c>
    </row>
    <row r="126" spans="1:6" x14ac:dyDescent="0.25">
      <c r="A126" s="3" t="s">
        <v>135</v>
      </c>
    </row>
    <row r="127" spans="1:6" x14ac:dyDescent="0.25">
      <c r="A127" s="3" t="s">
        <v>4</v>
      </c>
      <c r="B127" s="3" t="s">
        <v>5</v>
      </c>
      <c r="C127" s="3" t="s">
        <v>6</v>
      </c>
      <c r="D127" s="3" t="s">
        <v>7</v>
      </c>
      <c r="E127" s="3" t="s">
        <v>8</v>
      </c>
      <c r="F127" s="3" t="s">
        <v>9</v>
      </c>
    </row>
    <row r="128" spans="1:6" x14ac:dyDescent="0.25">
      <c r="A128" s="5" t="s">
        <v>136</v>
      </c>
      <c r="B128" s="5">
        <v>2</v>
      </c>
      <c r="C128" s="5">
        <v>603</v>
      </c>
      <c r="F128" t="s">
        <v>12</v>
      </c>
    </row>
    <row r="130" spans="1:6" x14ac:dyDescent="0.25">
      <c r="A130" s="3" t="s">
        <v>137</v>
      </c>
    </row>
    <row r="131" spans="1:6" x14ac:dyDescent="0.25">
      <c r="A131" s="3" t="s">
        <v>4</v>
      </c>
      <c r="B131" s="3" t="s">
        <v>5</v>
      </c>
      <c r="C131" s="3" t="s">
        <v>6</v>
      </c>
      <c r="D131" s="3" t="s">
        <v>7</v>
      </c>
      <c r="E131" s="3" t="s">
        <v>8</v>
      </c>
      <c r="F131" s="3" t="s">
        <v>9</v>
      </c>
    </row>
    <row r="132" spans="1:6" x14ac:dyDescent="0.25">
      <c r="A132" t="s">
        <v>138</v>
      </c>
      <c r="B132">
        <v>2</v>
      </c>
      <c r="C132">
        <v>2630</v>
      </c>
      <c r="F132" t="s">
        <v>12</v>
      </c>
    </row>
    <row r="134" spans="1:6" x14ac:dyDescent="0.25">
      <c r="A134" s="3" t="s">
        <v>139</v>
      </c>
    </row>
    <row r="135" spans="1:6" x14ac:dyDescent="0.25">
      <c r="A135" s="3" t="s">
        <v>4</v>
      </c>
      <c r="B135" s="3" t="s">
        <v>5</v>
      </c>
      <c r="C135" s="3" t="s">
        <v>6</v>
      </c>
      <c r="D135" s="3" t="s">
        <v>7</v>
      </c>
      <c r="E135" s="3" t="s">
        <v>8</v>
      </c>
      <c r="F135" s="3" t="s">
        <v>9</v>
      </c>
    </row>
    <row r="136" spans="1:6" x14ac:dyDescent="0.25">
      <c r="A136" s="5" t="s">
        <v>140</v>
      </c>
      <c r="B136" s="5">
        <v>2</v>
      </c>
      <c r="C136" s="5">
        <v>756</v>
      </c>
      <c r="F136" t="s">
        <v>12</v>
      </c>
    </row>
    <row r="137" spans="1:6" x14ac:dyDescent="0.25">
      <c r="A137" s="5" t="s">
        <v>141</v>
      </c>
      <c r="B137" s="5">
        <v>2</v>
      </c>
      <c r="C137" s="5">
        <v>1674</v>
      </c>
      <c r="F137" t="s">
        <v>12</v>
      </c>
    </row>
    <row r="138" spans="1:6" x14ac:dyDescent="0.25">
      <c r="A138" s="5" t="s">
        <v>142</v>
      </c>
      <c r="B138" s="5">
        <v>2</v>
      </c>
      <c r="C138" s="5">
        <v>1728</v>
      </c>
      <c r="F138" t="s">
        <v>12</v>
      </c>
    </row>
    <row r="139" spans="1:6" x14ac:dyDescent="0.25">
      <c r="A139" s="5" t="s">
        <v>143</v>
      </c>
      <c r="B139" s="5">
        <v>2</v>
      </c>
      <c r="C139" s="5">
        <v>1818</v>
      </c>
      <c r="F139" t="s">
        <v>12</v>
      </c>
    </row>
    <row r="140" spans="1:6" x14ac:dyDescent="0.25">
      <c r="A140" s="5" t="s">
        <v>144</v>
      </c>
      <c r="B140" s="5">
        <v>2</v>
      </c>
      <c r="C140" s="5">
        <v>1908</v>
      </c>
      <c r="F140" t="s">
        <v>12</v>
      </c>
    </row>
    <row r="142" spans="1:6" x14ac:dyDescent="0.25">
      <c r="A142" s="3" t="s">
        <v>145</v>
      </c>
    </row>
    <row r="143" spans="1:6" x14ac:dyDescent="0.25">
      <c r="A143" s="3" t="s">
        <v>4</v>
      </c>
      <c r="B143" s="3" t="s">
        <v>5</v>
      </c>
      <c r="C143" s="3" t="s">
        <v>6</v>
      </c>
      <c r="D143" s="3" t="s">
        <v>7</v>
      </c>
      <c r="E143" s="3" t="s">
        <v>8</v>
      </c>
      <c r="F143" s="3" t="s">
        <v>9</v>
      </c>
    </row>
    <row r="144" spans="1:6" x14ac:dyDescent="0.25">
      <c r="A144" s="5" t="s">
        <v>146</v>
      </c>
      <c r="B144" s="5">
        <v>2</v>
      </c>
      <c r="C144" s="5">
        <v>756</v>
      </c>
      <c r="F144" t="s">
        <v>12</v>
      </c>
    </row>
    <row r="145" spans="1:6" x14ac:dyDescent="0.25">
      <c r="A145" s="5" t="s">
        <v>147</v>
      </c>
      <c r="B145" s="5">
        <v>2</v>
      </c>
      <c r="C145" s="5">
        <v>1674</v>
      </c>
      <c r="F145" t="s">
        <v>12</v>
      </c>
    </row>
    <row r="146" spans="1:6" x14ac:dyDescent="0.25">
      <c r="A146" s="5" t="s">
        <v>148</v>
      </c>
      <c r="B146" s="5">
        <v>2</v>
      </c>
      <c r="C146" s="5">
        <v>1728</v>
      </c>
      <c r="F146" t="s">
        <v>12</v>
      </c>
    </row>
    <row r="147" spans="1:6" x14ac:dyDescent="0.25">
      <c r="A147" s="5" t="s">
        <v>149</v>
      </c>
      <c r="B147" s="5">
        <v>2</v>
      </c>
      <c r="C147" s="5">
        <v>1818</v>
      </c>
      <c r="F147" t="s">
        <v>12</v>
      </c>
    </row>
    <row r="148" spans="1:6" x14ac:dyDescent="0.25">
      <c r="A148" s="5" t="s">
        <v>150</v>
      </c>
      <c r="B148" s="5">
        <v>2</v>
      </c>
      <c r="C148" s="5">
        <v>1908</v>
      </c>
      <c r="F148" t="s">
        <v>12</v>
      </c>
    </row>
    <row r="150" spans="1:6" x14ac:dyDescent="0.25">
      <c r="A150" s="3" t="s">
        <v>151</v>
      </c>
    </row>
    <row r="151" spans="1:6" x14ac:dyDescent="0.25">
      <c r="A151" s="3" t="s">
        <v>4</v>
      </c>
      <c r="B151" s="3" t="s">
        <v>5</v>
      </c>
      <c r="C151" s="3" t="s">
        <v>6</v>
      </c>
      <c r="D151" s="3" t="s">
        <v>7</v>
      </c>
      <c r="E151" s="3" t="s">
        <v>8</v>
      </c>
      <c r="F151" s="3" t="s">
        <v>9</v>
      </c>
    </row>
    <row r="152" spans="1:6" x14ac:dyDescent="0.25">
      <c r="A152" t="s">
        <v>152</v>
      </c>
      <c r="B152">
        <v>4</v>
      </c>
      <c r="C152">
        <v>2638</v>
      </c>
      <c r="F152" t="s">
        <v>153</v>
      </c>
    </row>
    <row r="153" spans="1:6" x14ac:dyDescent="0.25">
      <c r="A153" t="s">
        <v>154</v>
      </c>
      <c r="B153">
        <v>4</v>
      </c>
      <c r="C153">
        <v>2723</v>
      </c>
      <c r="F153" t="s">
        <v>153</v>
      </c>
    </row>
    <row r="154" spans="1:6" x14ac:dyDescent="0.25">
      <c r="A154" t="s">
        <v>155</v>
      </c>
      <c r="B154">
        <v>2</v>
      </c>
      <c r="C154">
        <v>2944</v>
      </c>
      <c r="F154" t="s">
        <v>153</v>
      </c>
    </row>
    <row r="155" spans="1:6" x14ac:dyDescent="0.25">
      <c r="A155" t="s">
        <v>156</v>
      </c>
      <c r="B155">
        <v>4</v>
      </c>
      <c r="C155">
        <v>2970</v>
      </c>
      <c r="F155" t="s">
        <v>153</v>
      </c>
    </row>
    <row r="157" spans="1:6" x14ac:dyDescent="0.25">
      <c r="A157" s="3" t="s">
        <v>157</v>
      </c>
    </row>
    <row r="158" spans="1:6" x14ac:dyDescent="0.25">
      <c r="A158" s="3" t="s">
        <v>4</v>
      </c>
      <c r="B158" s="3" t="s">
        <v>5</v>
      </c>
      <c r="C158" s="3" t="s">
        <v>6</v>
      </c>
      <c r="D158" s="3" t="s">
        <v>7</v>
      </c>
      <c r="E158" s="3" t="s">
        <v>8</v>
      </c>
      <c r="F158" s="3" t="s">
        <v>9</v>
      </c>
    </row>
    <row r="159" spans="1:6" x14ac:dyDescent="0.25">
      <c r="A159" t="s">
        <v>158</v>
      </c>
      <c r="B159">
        <v>2</v>
      </c>
      <c r="C159">
        <v>2944</v>
      </c>
      <c r="F159" t="s">
        <v>159</v>
      </c>
    </row>
    <row r="161" spans="1:6" x14ac:dyDescent="0.25">
      <c r="A161" s="3" t="s">
        <v>160</v>
      </c>
    </row>
    <row r="162" spans="1:6" x14ac:dyDescent="0.25">
      <c r="A162" s="3" t="s">
        <v>4</v>
      </c>
      <c r="B162" s="3" t="s">
        <v>5</v>
      </c>
      <c r="C162" s="3" t="s">
        <v>6</v>
      </c>
      <c r="D162" s="3" t="s">
        <v>7</v>
      </c>
      <c r="E162" s="3" t="s">
        <v>8</v>
      </c>
      <c r="F162" s="3" t="s">
        <v>9</v>
      </c>
    </row>
    <row r="163" spans="1:6" x14ac:dyDescent="0.25">
      <c r="A163" t="s">
        <v>161</v>
      </c>
      <c r="B163">
        <v>2</v>
      </c>
      <c r="C163">
        <v>2589</v>
      </c>
      <c r="F163" t="s">
        <v>153</v>
      </c>
    </row>
    <row r="164" spans="1:6" x14ac:dyDescent="0.25">
      <c r="A164" t="s">
        <v>162</v>
      </c>
      <c r="B164">
        <v>2</v>
      </c>
      <c r="C164">
        <v>2675</v>
      </c>
      <c r="F164" t="s">
        <v>153</v>
      </c>
    </row>
    <row r="166" spans="1:6" x14ac:dyDescent="0.25">
      <c r="A166" s="3" t="s">
        <v>163</v>
      </c>
    </row>
    <row r="167" spans="1:6" x14ac:dyDescent="0.25">
      <c r="A167" s="3" t="s">
        <v>4</v>
      </c>
      <c r="B167" s="3" t="s">
        <v>5</v>
      </c>
      <c r="C167" s="3" t="s">
        <v>6</v>
      </c>
      <c r="D167" s="3" t="s">
        <v>7</v>
      </c>
      <c r="E167" s="3" t="s">
        <v>8</v>
      </c>
      <c r="F167" s="3" t="s">
        <v>9</v>
      </c>
    </row>
    <row r="168" spans="1:6" x14ac:dyDescent="0.25">
      <c r="A168" t="s">
        <v>164</v>
      </c>
      <c r="B168">
        <v>2</v>
      </c>
      <c r="C168">
        <v>2592</v>
      </c>
      <c r="F168" t="s">
        <v>159</v>
      </c>
    </row>
    <row r="169" spans="1:6" x14ac:dyDescent="0.25">
      <c r="A169" t="s">
        <v>165</v>
      </c>
      <c r="B169">
        <v>2</v>
      </c>
      <c r="C169">
        <v>2665</v>
      </c>
      <c r="F169" t="s">
        <v>159</v>
      </c>
    </row>
    <row r="171" spans="1:6" x14ac:dyDescent="0.25">
      <c r="A171" s="3" t="s">
        <v>166</v>
      </c>
    </row>
    <row r="172" spans="1:6" x14ac:dyDescent="0.25">
      <c r="A172" s="3" t="s">
        <v>4</v>
      </c>
      <c r="B172" s="3" t="s">
        <v>5</v>
      </c>
      <c r="C172" s="3" t="s">
        <v>6</v>
      </c>
      <c r="D172" s="3" t="s">
        <v>7</v>
      </c>
      <c r="E172" s="3" t="s">
        <v>8</v>
      </c>
      <c r="F172" s="3" t="s">
        <v>9</v>
      </c>
    </row>
    <row r="173" spans="1:6" x14ac:dyDescent="0.25">
      <c r="A173" t="s">
        <v>167</v>
      </c>
      <c r="B173">
        <v>2</v>
      </c>
      <c r="C173">
        <v>957</v>
      </c>
      <c r="F173" t="s">
        <v>12</v>
      </c>
    </row>
    <row r="174" spans="1:6" x14ac:dyDescent="0.25">
      <c r="A174" t="s">
        <v>168</v>
      </c>
      <c r="B174">
        <v>2</v>
      </c>
      <c r="C174">
        <v>1258</v>
      </c>
      <c r="F174" t="s">
        <v>12</v>
      </c>
    </row>
    <row r="176" spans="1:6" x14ac:dyDescent="0.25">
      <c r="A176" s="6" t="s">
        <v>169</v>
      </c>
    </row>
    <row r="178" spans="1:3" x14ac:dyDescent="0.25">
      <c r="A178" s="6" t="s">
        <v>170</v>
      </c>
      <c r="B178" s="6"/>
      <c r="C178" s="6"/>
    </row>
    <row r="179" spans="1:3" x14ac:dyDescent="0.25">
      <c r="A179" s="6" t="s">
        <v>4</v>
      </c>
      <c r="B179" s="6" t="s">
        <v>5</v>
      </c>
      <c r="C179" s="6" t="s">
        <v>6</v>
      </c>
    </row>
    <row r="180" spans="1:3" x14ac:dyDescent="0.25">
      <c r="A180" t="s">
        <v>171</v>
      </c>
      <c r="B180">
        <v>2</v>
      </c>
      <c r="C180">
        <v>1150</v>
      </c>
    </row>
    <row r="181" spans="1:3" x14ac:dyDescent="0.25">
      <c r="A181" t="s">
        <v>172</v>
      </c>
    </row>
    <row r="182" spans="1:3" x14ac:dyDescent="0.25">
      <c r="A182" s="7"/>
      <c r="B182" s="7"/>
      <c r="C182" s="7"/>
    </row>
    <row r="183" spans="1:3" x14ac:dyDescent="0.25">
      <c r="A183" s="8" t="s">
        <v>173</v>
      </c>
      <c r="B183" s="6"/>
      <c r="C183" s="6"/>
    </row>
    <row r="184" spans="1:3" x14ac:dyDescent="0.25">
      <c r="A184" s="6" t="s">
        <v>4</v>
      </c>
      <c r="B184" s="6" t="s">
        <v>5</v>
      </c>
      <c r="C184" s="6" t="s">
        <v>6</v>
      </c>
    </row>
    <row r="185" spans="1:3" x14ac:dyDescent="0.25">
      <c r="A185" t="s">
        <v>174</v>
      </c>
      <c r="B185">
        <v>2</v>
      </c>
      <c r="C185">
        <v>3290</v>
      </c>
    </row>
    <row r="187" spans="1:3" x14ac:dyDescent="0.25">
      <c r="A187" s="8" t="s">
        <v>175</v>
      </c>
      <c r="B187" s="6"/>
      <c r="C187" s="6"/>
    </row>
    <row r="188" spans="1:3" x14ac:dyDescent="0.25">
      <c r="A188" s="6" t="s">
        <v>4</v>
      </c>
      <c r="B188" s="6" t="s">
        <v>5</v>
      </c>
      <c r="C188" s="6" t="s">
        <v>6</v>
      </c>
    </row>
    <row r="189" spans="1:3" x14ac:dyDescent="0.25">
      <c r="A189" t="s">
        <v>176</v>
      </c>
      <c r="B189">
        <v>2</v>
      </c>
      <c r="C189">
        <v>537</v>
      </c>
    </row>
    <row r="190" spans="1:3" x14ac:dyDescent="0.25">
      <c r="A190" t="s">
        <v>177</v>
      </c>
      <c r="B190">
        <v>2</v>
      </c>
      <c r="C190">
        <v>416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FB8CB-4EBA-4253-8721-C5AD1790D2E0}">
  <dimension ref="A1:M195"/>
  <sheetViews>
    <sheetView zoomScale="80" zoomScaleNormal="80" workbookViewId="0">
      <selection activeCell="A3" sqref="A3:A6"/>
    </sheetView>
  </sheetViews>
  <sheetFormatPr defaultRowHeight="15" x14ac:dyDescent="0.25"/>
  <cols>
    <col min="1" max="1" width="40.85546875" customWidth="1"/>
  </cols>
  <sheetData>
    <row r="1" spans="1:13" ht="20.25" x14ac:dyDescent="0.3">
      <c r="A1" s="1" t="s">
        <v>0</v>
      </c>
    </row>
    <row r="2" spans="1:13" x14ac:dyDescent="0.25">
      <c r="A2" s="2" t="s">
        <v>224</v>
      </c>
      <c r="B2" s="2"/>
    </row>
    <row r="3" spans="1:13" x14ac:dyDescent="0.25">
      <c r="A3" s="2"/>
      <c r="B3" s="2"/>
    </row>
    <row r="4" spans="1:13" x14ac:dyDescent="0.25">
      <c r="A4" s="3"/>
    </row>
    <row r="5" spans="1:13" x14ac:dyDescent="0.25">
      <c r="A5" s="3"/>
    </row>
    <row r="6" spans="1:13" x14ac:dyDescent="0.25">
      <c r="A6" s="3"/>
    </row>
    <row r="7" spans="1:13" ht="20.25" x14ac:dyDescent="0.3">
      <c r="H7" s="1" t="s">
        <v>1</v>
      </c>
    </row>
    <row r="8" spans="1:13" x14ac:dyDescent="0.25">
      <c r="A8" s="3" t="s">
        <v>2</v>
      </c>
      <c r="H8" s="2" t="s">
        <v>224</v>
      </c>
    </row>
    <row r="9" spans="1:13" x14ac:dyDescent="0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H9" s="3" t="s">
        <v>10</v>
      </c>
    </row>
    <row r="10" spans="1:13" x14ac:dyDescent="0.25">
      <c r="A10" t="s">
        <v>11</v>
      </c>
      <c r="B10">
        <v>2</v>
      </c>
      <c r="C10">
        <v>1410</v>
      </c>
      <c r="F10" t="s">
        <v>12</v>
      </c>
      <c r="H10" s="3" t="s">
        <v>12</v>
      </c>
      <c r="I10" s="3" t="s">
        <v>13</v>
      </c>
      <c r="J10" s="3" t="s">
        <v>14</v>
      </c>
      <c r="K10" s="3" t="s">
        <v>15</v>
      </c>
      <c r="L10" s="3" t="s">
        <v>16</v>
      </c>
      <c r="M10" s="3" t="s">
        <v>17</v>
      </c>
    </row>
    <row r="11" spans="1:13" x14ac:dyDescent="0.25">
      <c r="A11" s="4" t="s">
        <v>225</v>
      </c>
      <c r="H11" t="s">
        <v>19</v>
      </c>
      <c r="I11">
        <f>2673+1967+364+(-15+0+0)</f>
        <v>4989</v>
      </c>
      <c r="J11">
        <f>2670+1967+328+(-11+0+0)</f>
        <v>4954</v>
      </c>
      <c r="K11">
        <f>2720+1967+334+(-6+0+0)</f>
        <v>5015</v>
      </c>
      <c r="L11">
        <f>2720+1967+457+(-3+0+0)</f>
        <v>5141</v>
      </c>
      <c r="M11">
        <f>1159+1298+1921+854+637+(-13+0+0+0+0)</f>
        <v>5856</v>
      </c>
    </row>
    <row r="12" spans="1:13" x14ac:dyDescent="0.25">
      <c r="A12" s="4"/>
      <c r="H12" t="s">
        <v>20</v>
      </c>
      <c r="I12">
        <f>2673+1967+327+(-15+0+0)</f>
        <v>4952</v>
      </c>
      <c r="J12">
        <f>2670+1967+290+(-11+0+0)</f>
        <v>4916</v>
      </c>
      <c r="K12">
        <f>2720+1967+296+(-6+0+0)</f>
        <v>4977</v>
      </c>
      <c r="L12">
        <f>2720+1967+420+(-3+0+0)</f>
        <v>5104</v>
      </c>
      <c r="M12">
        <f>1159+1298+1921+854+468+(-13+0+0+0+0)</f>
        <v>5687</v>
      </c>
    </row>
    <row r="13" spans="1:13" x14ac:dyDescent="0.25">
      <c r="A13" s="3" t="s">
        <v>199</v>
      </c>
      <c r="H13" t="s">
        <v>22</v>
      </c>
      <c r="I13">
        <f>2673+1874+377+(-15+0+0)</f>
        <v>4909</v>
      </c>
      <c r="J13">
        <f>2670+1874+343+(-11+0+0)</f>
        <v>4876</v>
      </c>
      <c r="K13">
        <f>2720+1874+348+(-6+0+0)</f>
        <v>4936</v>
      </c>
      <c r="L13">
        <f>2720+1874+469+(-3+0+0)</f>
        <v>5060</v>
      </c>
      <c r="M13">
        <f>1159+1298+1921+789+464+(-13+0+0+0+0)</f>
        <v>5618</v>
      </c>
    </row>
    <row r="14" spans="1:13" x14ac:dyDescent="0.25">
      <c r="A14" s="3" t="s">
        <v>4</v>
      </c>
      <c r="B14" s="3" t="s">
        <v>5</v>
      </c>
      <c r="C14" s="3" t="s">
        <v>6</v>
      </c>
      <c r="D14" s="3" t="s">
        <v>7</v>
      </c>
      <c r="E14" s="3" t="s">
        <v>8</v>
      </c>
      <c r="F14" s="3" t="s">
        <v>9</v>
      </c>
      <c r="H14" t="s">
        <v>23</v>
      </c>
      <c r="I14">
        <f>2673+1874+381+(-15+0+0)</f>
        <v>4913</v>
      </c>
      <c r="J14">
        <f>2670+1874+347+(-11+0+0)</f>
        <v>4880</v>
      </c>
      <c r="K14">
        <f>2720+1874+352+(-6+0+0)</f>
        <v>4940</v>
      </c>
      <c r="L14">
        <f>2720+1874+472+(-3+0+0)</f>
        <v>5063</v>
      </c>
      <c r="M14">
        <f>1159+1298+1921+789+474+(-13+0+0+0+0)</f>
        <v>5628</v>
      </c>
    </row>
    <row r="15" spans="1:13" x14ac:dyDescent="0.25">
      <c r="A15" t="s">
        <v>155</v>
      </c>
      <c r="B15">
        <v>2</v>
      </c>
      <c r="C15">
        <v>3035</v>
      </c>
      <c r="F15" t="s">
        <v>12</v>
      </c>
      <c r="H15" t="s">
        <v>25</v>
      </c>
      <c r="I15">
        <f>2748+1781+355+(-15+0+0)</f>
        <v>4869</v>
      </c>
      <c r="J15">
        <f>2758+1781+316+(-11+0+0)</f>
        <v>4844</v>
      </c>
      <c r="K15">
        <f>2808+1781+319+(-3+0+0)</f>
        <v>4905</v>
      </c>
      <c r="L15">
        <f>2808+1781+432+(-3+0+0)</f>
        <v>5018</v>
      </c>
      <c r="M15">
        <f>1159+1298+1726+779+543+(-13+0+0+0+0)</f>
        <v>5492</v>
      </c>
    </row>
    <row r="16" spans="1:13" x14ac:dyDescent="0.25">
      <c r="H16" t="s">
        <v>27</v>
      </c>
      <c r="I16">
        <f>2748+1781+333+(-15+0+0)</f>
        <v>4847</v>
      </c>
      <c r="J16">
        <f>2758+1781+295+(-11+0+0)</f>
        <v>4823</v>
      </c>
      <c r="K16">
        <f>2808+1781+297+(-3+0+0)</f>
        <v>4883</v>
      </c>
      <c r="L16">
        <f>2808+1781+407+(-3+0+0)</f>
        <v>4993</v>
      </c>
      <c r="M16">
        <f>1159+1298+1726+779+454+(-13+0+0+0+0)</f>
        <v>5403</v>
      </c>
    </row>
    <row r="17" spans="1:13" x14ac:dyDescent="0.25">
      <c r="A17" s="3" t="s">
        <v>200</v>
      </c>
      <c r="H17" t="s">
        <v>29</v>
      </c>
      <c r="I17">
        <f>2748+1726+356+(-15+0+0)</f>
        <v>4815</v>
      </c>
      <c r="J17">
        <f>2758+1726+323+(-11+0+0)</f>
        <v>4796</v>
      </c>
      <c r="K17">
        <f>2808+1726+320+(-3+0+0)</f>
        <v>4851</v>
      </c>
      <c r="L17">
        <f>2808+1726+419+(-3+0+0)</f>
        <v>4950</v>
      </c>
      <c r="M17">
        <f>1159+1298+1726+705+507+(-13+0+0+0+0)</f>
        <v>5382</v>
      </c>
    </row>
    <row r="18" spans="1:13" x14ac:dyDescent="0.25">
      <c r="A18" s="3" t="s">
        <v>4</v>
      </c>
      <c r="B18" s="3" t="s">
        <v>5</v>
      </c>
      <c r="C18" s="3" t="s">
        <v>6</v>
      </c>
      <c r="D18" s="3" t="s">
        <v>7</v>
      </c>
      <c r="E18" s="3" t="s">
        <v>8</v>
      </c>
      <c r="F18" s="3" t="s">
        <v>9</v>
      </c>
      <c r="H18" t="s">
        <v>31</v>
      </c>
      <c r="I18">
        <f>2748+1726+364+(-15+0+0)</f>
        <v>4823</v>
      </c>
      <c r="J18">
        <f>2758+1726+330+(-11+0+0)</f>
        <v>4803</v>
      </c>
      <c r="K18">
        <f>2808+1726+325+(-3+0+0)</f>
        <v>4856</v>
      </c>
      <c r="L18">
        <f>2808+1726+419+(-3+0+0)</f>
        <v>4950</v>
      </c>
      <c r="M18">
        <f>1159+1298+1726+705+572+(-13+0+0+0+0)</f>
        <v>5447</v>
      </c>
    </row>
    <row r="19" spans="1:13" x14ac:dyDescent="0.25">
      <c r="A19" t="s">
        <v>152</v>
      </c>
      <c r="B19">
        <v>4</v>
      </c>
      <c r="C19">
        <v>2720</v>
      </c>
      <c r="F19" t="s">
        <v>12</v>
      </c>
      <c r="H19" t="s">
        <v>33</v>
      </c>
      <c r="I19">
        <f>3035+779+622+378+(-23+0+0+0)</f>
        <v>4791</v>
      </c>
      <c r="J19">
        <f>3035+779+622+338+(-10+0+0+0)</f>
        <v>4764</v>
      </c>
      <c r="K19">
        <f>3062+779+622+346+(-1+0+0+0)</f>
        <v>4808</v>
      </c>
      <c r="L19">
        <f>3062+779+622+422+(-1+0+0+0)</f>
        <v>4884</v>
      </c>
      <c r="M19">
        <f>1159+1298+1846+585+552+(-13+0+0+0+0)</f>
        <v>5427</v>
      </c>
    </row>
    <row r="20" spans="1:13" x14ac:dyDescent="0.25">
      <c r="A20" t="s">
        <v>154</v>
      </c>
      <c r="B20">
        <v>4</v>
      </c>
      <c r="C20">
        <v>2808</v>
      </c>
      <c r="F20" t="s">
        <v>12</v>
      </c>
      <c r="H20" t="s">
        <v>35</v>
      </c>
      <c r="I20">
        <f>3035+779+622+337+(-23+0+0+0)</f>
        <v>4750</v>
      </c>
      <c r="J20">
        <f>3035+779+622+297+(-10+0+0+0)</f>
        <v>4723</v>
      </c>
      <c r="K20">
        <f>3062+779+622+304+(-1+0+0+0)</f>
        <v>4766</v>
      </c>
      <c r="L20">
        <f>3062+779+622+376+(-1+0+0+0)</f>
        <v>4838</v>
      </c>
      <c r="M20">
        <f>1159+1298+1846+585+492+(-13+0+0+0+0)</f>
        <v>5367</v>
      </c>
    </row>
    <row r="21" spans="1:13" x14ac:dyDescent="0.25">
      <c r="A21" t="s">
        <v>156</v>
      </c>
      <c r="B21">
        <v>4</v>
      </c>
      <c r="C21">
        <v>3062</v>
      </c>
      <c r="F21" t="s">
        <v>12</v>
      </c>
      <c r="H21" t="s">
        <v>37</v>
      </c>
      <c r="I21">
        <f>3035+779+538+375+(-23+0+5+0)</f>
        <v>4709</v>
      </c>
      <c r="J21">
        <f>3035+779+538+338+(-10+0+0+0)</f>
        <v>4680</v>
      </c>
      <c r="K21">
        <f>3062+779+538+342+(-1+0+0+0)</f>
        <v>4720</v>
      </c>
      <c r="L21">
        <f>3062+779+538+405+(-1+0+0+0)</f>
        <v>4783</v>
      </c>
      <c r="M21">
        <f>1159+1298+1846+538+538+(-13+0+0+0+0)</f>
        <v>5366</v>
      </c>
    </row>
    <row r="22" spans="1:13" x14ac:dyDescent="0.25">
      <c r="H22" t="s">
        <v>39</v>
      </c>
      <c r="I22">
        <f>3035+779+538+383+(-23+0+5+0)</f>
        <v>4717</v>
      </c>
      <c r="J22">
        <f>3035+779+538+345+(-10+0+0+0)</f>
        <v>4687</v>
      </c>
      <c r="K22">
        <f>3062+779+538+348+(-1+0+0+0)</f>
        <v>4726</v>
      </c>
      <c r="L22">
        <f>3062+779+538+404+(-1+0+0+0)</f>
        <v>4782</v>
      </c>
      <c r="M22">
        <f>1159+1298+1846+538+556+(-13+0+0+0+0)</f>
        <v>5384</v>
      </c>
    </row>
    <row r="23" spans="1:13" x14ac:dyDescent="0.25">
      <c r="A23" s="3" t="s">
        <v>201</v>
      </c>
      <c r="H23" t="s">
        <v>40</v>
      </c>
      <c r="I23">
        <f>3035+1271+377+(-23+17+0)</f>
        <v>4677</v>
      </c>
      <c r="J23">
        <f>3035+1271+348+(-10+6+0)</f>
        <v>4650</v>
      </c>
      <c r="K23">
        <f>3062+1271+353+(-1+0+0)</f>
        <v>4685</v>
      </c>
      <c r="L23">
        <f>3062+1271+402+(-1+0+0)</f>
        <v>4734</v>
      </c>
      <c r="M23">
        <f>1159+1298+1846+538+609+(-13+0+0+0+0)</f>
        <v>5437</v>
      </c>
    </row>
    <row r="24" spans="1:13" x14ac:dyDescent="0.25">
      <c r="A24" s="3" t="s">
        <v>4</v>
      </c>
      <c r="B24" s="3" t="s">
        <v>5</v>
      </c>
      <c r="C24" s="3" t="s">
        <v>6</v>
      </c>
      <c r="D24" s="3" t="s">
        <v>7</v>
      </c>
      <c r="E24" s="3" t="s">
        <v>8</v>
      </c>
      <c r="F24" s="3" t="s">
        <v>9</v>
      </c>
      <c r="H24" t="s">
        <v>42</v>
      </c>
      <c r="I24">
        <f>3035+1271+381+(-23+17+0)</f>
        <v>4681</v>
      </c>
      <c r="J24">
        <f>3035+1271+350+(-10+6+0)</f>
        <v>4652</v>
      </c>
      <c r="K24">
        <f>3062+1271+353+(-1+0+0)</f>
        <v>4685</v>
      </c>
      <c r="L24">
        <f>3062+1271+398+(-1+0+0)</f>
        <v>4730</v>
      </c>
    </row>
    <row r="25" spans="1:13" x14ac:dyDescent="0.25">
      <c r="A25" t="s">
        <v>161</v>
      </c>
      <c r="B25">
        <v>2</v>
      </c>
      <c r="C25">
        <v>2670</v>
      </c>
      <c r="F25" t="s">
        <v>12</v>
      </c>
      <c r="H25" t="s">
        <v>43</v>
      </c>
      <c r="I25">
        <f>987+2712+520+351+(-3+0+0+0)</f>
        <v>4567</v>
      </c>
      <c r="J25">
        <f>987+2712+520+354+(-3+0+0+0)</f>
        <v>4570</v>
      </c>
      <c r="K25">
        <f>987+2712+520+409+(-3+0+0+0)</f>
        <v>4625</v>
      </c>
    </row>
    <row r="26" spans="1:13" x14ac:dyDescent="0.25">
      <c r="A26" t="s">
        <v>162</v>
      </c>
      <c r="B26">
        <v>2</v>
      </c>
      <c r="C26">
        <v>2758</v>
      </c>
      <c r="F26" t="s">
        <v>12</v>
      </c>
      <c r="H26" t="s">
        <v>45</v>
      </c>
      <c r="I26">
        <f>987+2712+520+325+(-3+0+0+0)</f>
        <v>4541</v>
      </c>
      <c r="J26">
        <f>987+2712+520+322+(-3+0+0+0)</f>
        <v>4538</v>
      </c>
      <c r="K26">
        <f>987+2712+520+370+(-3+0+0+0)</f>
        <v>4586</v>
      </c>
    </row>
    <row r="28" spans="1:13" x14ac:dyDescent="0.25">
      <c r="A28" s="3" t="s">
        <v>202</v>
      </c>
    </row>
    <row r="29" spans="1:13" x14ac:dyDescent="0.25">
      <c r="A29" s="3" t="s">
        <v>4</v>
      </c>
      <c r="B29" s="3" t="s">
        <v>5</v>
      </c>
      <c r="C29" s="3" t="s">
        <v>6</v>
      </c>
      <c r="D29" s="3" t="s">
        <v>7</v>
      </c>
      <c r="E29" s="3" t="s">
        <v>8</v>
      </c>
      <c r="F29" s="3" t="s">
        <v>9</v>
      </c>
    </row>
    <row r="30" spans="1:13" x14ac:dyDescent="0.25">
      <c r="A30" t="s">
        <v>158</v>
      </c>
      <c r="B30">
        <v>2</v>
      </c>
      <c r="C30">
        <v>3035</v>
      </c>
      <c r="F30" t="s">
        <v>12</v>
      </c>
    </row>
    <row r="32" spans="1:13" x14ac:dyDescent="0.25">
      <c r="A32" s="3" t="s">
        <v>203</v>
      </c>
    </row>
    <row r="33" spans="1:6" x14ac:dyDescent="0.25">
      <c r="A33" s="3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</row>
    <row r="34" spans="1:6" x14ac:dyDescent="0.25">
      <c r="A34" t="s">
        <v>164</v>
      </c>
      <c r="B34">
        <v>2</v>
      </c>
      <c r="C34">
        <v>2673</v>
      </c>
      <c r="F34" t="s">
        <v>12</v>
      </c>
    </row>
    <row r="35" spans="1:6" x14ac:dyDescent="0.25">
      <c r="A35" t="s">
        <v>165</v>
      </c>
      <c r="B35">
        <v>2</v>
      </c>
      <c r="C35">
        <v>2748</v>
      </c>
      <c r="F35" t="s">
        <v>12</v>
      </c>
    </row>
    <row r="37" spans="1:6" x14ac:dyDescent="0.25">
      <c r="A37" s="3" t="s">
        <v>21</v>
      </c>
    </row>
    <row r="38" spans="1:6" x14ac:dyDescent="0.25">
      <c r="A38" s="3" t="s">
        <v>4</v>
      </c>
      <c r="B38" s="3" t="s">
        <v>5</v>
      </c>
      <c r="C38" s="3" t="s">
        <v>6</v>
      </c>
      <c r="D38" s="3" t="s">
        <v>7</v>
      </c>
      <c r="E38" s="3" t="s">
        <v>8</v>
      </c>
      <c r="F38" s="3" t="s">
        <v>9</v>
      </c>
    </row>
    <row r="39" spans="1:6" x14ac:dyDescent="0.25">
      <c r="A39" t="s">
        <v>24</v>
      </c>
      <c r="B39">
        <v>2</v>
      </c>
      <c r="C39">
        <v>325</v>
      </c>
      <c r="F39" t="s">
        <v>12</v>
      </c>
    </row>
    <row r="40" spans="1:6" x14ac:dyDescent="0.25">
      <c r="A40" t="s">
        <v>26</v>
      </c>
      <c r="B40">
        <v>2</v>
      </c>
      <c r="C40">
        <v>337</v>
      </c>
      <c r="F40" t="s">
        <v>12</v>
      </c>
    </row>
    <row r="41" spans="1:6" x14ac:dyDescent="0.25">
      <c r="A41" t="s">
        <v>28</v>
      </c>
      <c r="B41">
        <v>2</v>
      </c>
      <c r="C41">
        <v>351</v>
      </c>
      <c r="F41" t="s">
        <v>12</v>
      </c>
    </row>
    <row r="42" spans="1:6" x14ac:dyDescent="0.25">
      <c r="A42" t="s">
        <v>30</v>
      </c>
      <c r="B42">
        <v>2</v>
      </c>
      <c r="C42">
        <v>375</v>
      </c>
      <c r="F42" t="s">
        <v>12</v>
      </c>
    </row>
    <row r="43" spans="1:6" x14ac:dyDescent="0.25">
      <c r="A43" t="s">
        <v>34</v>
      </c>
      <c r="B43">
        <v>2</v>
      </c>
      <c r="C43">
        <v>377</v>
      </c>
      <c r="F43" t="s">
        <v>12</v>
      </c>
    </row>
    <row r="44" spans="1:6" x14ac:dyDescent="0.25">
      <c r="A44" t="s">
        <v>36</v>
      </c>
      <c r="B44">
        <v>2</v>
      </c>
      <c r="C44">
        <v>380</v>
      </c>
      <c r="F44" t="s">
        <v>12</v>
      </c>
    </row>
    <row r="45" spans="1:6" x14ac:dyDescent="0.25">
      <c r="A45" t="s">
        <v>32</v>
      </c>
      <c r="B45">
        <v>2</v>
      </c>
      <c r="C45">
        <v>383</v>
      </c>
      <c r="F45" t="s">
        <v>12</v>
      </c>
    </row>
    <row r="46" spans="1:6" x14ac:dyDescent="0.25">
      <c r="A46" t="s">
        <v>38</v>
      </c>
      <c r="B46">
        <v>2</v>
      </c>
      <c r="C46">
        <v>520</v>
      </c>
      <c r="F46" t="s">
        <v>12</v>
      </c>
    </row>
    <row r="48" spans="1:6" x14ac:dyDescent="0.25">
      <c r="A48" s="3" t="s">
        <v>41</v>
      </c>
    </row>
    <row r="49" spans="1:6" x14ac:dyDescent="0.25">
      <c r="A49" s="3" t="s">
        <v>4</v>
      </c>
      <c r="B49" s="3" t="s">
        <v>5</v>
      </c>
      <c r="C49" s="3" t="s">
        <v>6</v>
      </c>
      <c r="D49" s="3" t="s">
        <v>7</v>
      </c>
      <c r="E49" s="3" t="s">
        <v>8</v>
      </c>
      <c r="F49" s="3" t="s">
        <v>9</v>
      </c>
    </row>
    <row r="50" spans="1:6" x14ac:dyDescent="0.25">
      <c r="A50" s="5" t="s">
        <v>44</v>
      </c>
      <c r="B50" s="5">
        <v>2</v>
      </c>
      <c r="C50" s="5">
        <v>1271</v>
      </c>
      <c r="F50" t="s">
        <v>12</v>
      </c>
    </row>
    <row r="52" spans="1:6" x14ac:dyDescent="0.25">
      <c r="A52" s="3" t="s">
        <v>46</v>
      </c>
    </row>
    <row r="53" spans="1:6" x14ac:dyDescent="0.25">
      <c r="A53" s="3" t="s">
        <v>4</v>
      </c>
      <c r="B53" s="3" t="s">
        <v>5</v>
      </c>
      <c r="C53" s="3" t="s">
        <v>6</v>
      </c>
      <c r="D53" s="3" t="s">
        <v>7</v>
      </c>
      <c r="E53" s="3" t="s">
        <v>8</v>
      </c>
      <c r="F53" s="3" t="s">
        <v>9</v>
      </c>
    </row>
    <row r="54" spans="1:6" x14ac:dyDescent="0.25">
      <c r="A54" t="s">
        <v>47</v>
      </c>
      <c r="B54">
        <v>2</v>
      </c>
      <c r="C54">
        <v>290</v>
      </c>
      <c r="F54" t="s">
        <v>12</v>
      </c>
    </row>
    <row r="55" spans="1:6" x14ac:dyDescent="0.25">
      <c r="A55" t="s">
        <v>48</v>
      </c>
      <c r="B55">
        <v>2</v>
      </c>
      <c r="C55">
        <v>295</v>
      </c>
      <c r="F55" t="s">
        <v>12</v>
      </c>
    </row>
    <row r="56" spans="1:6" x14ac:dyDescent="0.25">
      <c r="A56" t="s">
        <v>182</v>
      </c>
      <c r="B56">
        <v>2</v>
      </c>
      <c r="C56">
        <v>296</v>
      </c>
      <c r="F56" t="s">
        <v>12</v>
      </c>
    </row>
    <row r="57" spans="1:6" x14ac:dyDescent="0.25">
      <c r="A57" t="s">
        <v>226</v>
      </c>
      <c r="B57">
        <v>4</v>
      </c>
      <c r="C57">
        <v>297</v>
      </c>
      <c r="F57" t="s">
        <v>12</v>
      </c>
    </row>
    <row r="58" spans="1:6" x14ac:dyDescent="0.25">
      <c r="A58" t="s">
        <v>51</v>
      </c>
      <c r="B58">
        <v>2</v>
      </c>
      <c r="C58">
        <v>304</v>
      </c>
      <c r="F58" t="s">
        <v>12</v>
      </c>
    </row>
    <row r="59" spans="1:6" x14ac:dyDescent="0.25">
      <c r="A59" t="s">
        <v>53</v>
      </c>
      <c r="B59">
        <v>2</v>
      </c>
      <c r="C59">
        <v>319</v>
      </c>
      <c r="F59" t="s">
        <v>12</v>
      </c>
    </row>
    <row r="60" spans="1:6" x14ac:dyDescent="0.25">
      <c r="A60" t="s">
        <v>52</v>
      </c>
      <c r="B60">
        <v>2</v>
      </c>
      <c r="C60">
        <v>320</v>
      </c>
      <c r="F60" t="s">
        <v>12</v>
      </c>
    </row>
    <row r="61" spans="1:6" x14ac:dyDescent="0.25">
      <c r="A61" t="s">
        <v>56</v>
      </c>
      <c r="B61">
        <v>2</v>
      </c>
      <c r="C61">
        <v>322</v>
      </c>
      <c r="F61" t="s">
        <v>12</v>
      </c>
    </row>
    <row r="62" spans="1:6" x14ac:dyDescent="0.25">
      <c r="A62" t="s">
        <v>54</v>
      </c>
      <c r="B62">
        <v>2</v>
      </c>
      <c r="C62">
        <v>323</v>
      </c>
      <c r="F62" t="s">
        <v>12</v>
      </c>
    </row>
    <row r="63" spans="1:6" x14ac:dyDescent="0.25">
      <c r="A63" t="s">
        <v>55</v>
      </c>
      <c r="B63">
        <v>2</v>
      </c>
      <c r="C63">
        <v>325</v>
      </c>
      <c r="F63" t="s">
        <v>12</v>
      </c>
    </row>
    <row r="64" spans="1:6" x14ac:dyDescent="0.25">
      <c r="A64" t="s">
        <v>57</v>
      </c>
      <c r="B64">
        <v>2</v>
      </c>
      <c r="C64">
        <v>330</v>
      </c>
      <c r="F64" t="s">
        <v>12</v>
      </c>
    </row>
    <row r="65" spans="1:6" x14ac:dyDescent="0.25">
      <c r="A65" t="s">
        <v>60</v>
      </c>
      <c r="B65">
        <v>2</v>
      </c>
      <c r="C65">
        <v>334</v>
      </c>
      <c r="F65" t="s">
        <v>12</v>
      </c>
    </row>
    <row r="66" spans="1:6" x14ac:dyDescent="0.25">
      <c r="A66" t="s">
        <v>217</v>
      </c>
      <c r="B66">
        <v>4</v>
      </c>
      <c r="C66">
        <v>338</v>
      </c>
      <c r="F66" t="s">
        <v>12</v>
      </c>
    </row>
    <row r="67" spans="1:6" x14ac:dyDescent="0.25">
      <c r="A67" t="s">
        <v>186</v>
      </c>
      <c r="B67">
        <v>2</v>
      </c>
      <c r="C67">
        <v>342</v>
      </c>
      <c r="F67" t="s">
        <v>12</v>
      </c>
    </row>
    <row r="68" spans="1:6" x14ac:dyDescent="0.25">
      <c r="A68" t="s">
        <v>188</v>
      </c>
      <c r="B68">
        <v>2</v>
      </c>
      <c r="C68">
        <v>343</v>
      </c>
      <c r="F68" t="s">
        <v>12</v>
      </c>
    </row>
    <row r="69" spans="1:6" x14ac:dyDescent="0.25">
      <c r="A69" t="s">
        <v>189</v>
      </c>
      <c r="B69">
        <v>2</v>
      </c>
      <c r="C69">
        <v>345</v>
      </c>
      <c r="F69" t="s">
        <v>12</v>
      </c>
    </row>
    <row r="70" spans="1:6" x14ac:dyDescent="0.25">
      <c r="A70" t="s">
        <v>187</v>
      </c>
      <c r="B70">
        <v>2</v>
      </c>
      <c r="C70">
        <v>346</v>
      </c>
      <c r="F70" t="s">
        <v>12</v>
      </c>
    </row>
    <row r="71" spans="1:6" x14ac:dyDescent="0.25">
      <c r="A71" t="s">
        <v>206</v>
      </c>
      <c r="B71">
        <v>6</v>
      </c>
      <c r="C71">
        <v>348</v>
      </c>
      <c r="F71" t="s">
        <v>12</v>
      </c>
    </row>
    <row r="72" spans="1:6" x14ac:dyDescent="0.25">
      <c r="A72" t="s">
        <v>207</v>
      </c>
      <c r="B72">
        <v>2</v>
      </c>
      <c r="C72">
        <v>350</v>
      </c>
      <c r="F72" t="s">
        <v>12</v>
      </c>
    </row>
    <row r="73" spans="1:6" x14ac:dyDescent="0.25">
      <c r="A73" t="s">
        <v>63</v>
      </c>
      <c r="B73">
        <v>2</v>
      </c>
      <c r="C73">
        <v>352</v>
      </c>
      <c r="F73" t="s">
        <v>12</v>
      </c>
    </row>
    <row r="74" spans="1:6" x14ac:dyDescent="0.25">
      <c r="A74" t="s">
        <v>227</v>
      </c>
      <c r="B74">
        <v>4</v>
      </c>
      <c r="C74">
        <v>353</v>
      </c>
      <c r="F74" t="s">
        <v>12</v>
      </c>
    </row>
    <row r="75" spans="1:6" x14ac:dyDescent="0.25">
      <c r="A75" t="s">
        <v>66</v>
      </c>
      <c r="B75">
        <v>2</v>
      </c>
      <c r="C75">
        <v>354</v>
      </c>
      <c r="F75" t="s">
        <v>12</v>
      </c>
    </row>
    <row r="76" spans="1:6" x14ac:dyDescent="0.25">
      <c r="A76" t="s">
        <v>209</v>
      </c>
      <c r="B76">
        <v>2</v>
      </c>
      <c r="C76">
        <v>370</v>
      </c>
      <c r="F76" t="s">
        <v>12</v>
      </c>
    </row>
    <row r="77" spans="1:6" x14ac:dyDescent="0.25">
      <c r="A77" t="s">
        <v>210</v>
      </c>
      <c r="B77">
        <v>2</v>
      </c>
      <c r="C77">
        <v>376</v>
      </c>
      <c r="F77" t="s">
        <v>12</v>
      </c>
    </row>
    <row r="78" spans="1:6" x14ac:dyDescent="0.25">
      <c r="A78" t="s">
        <v>71</v>
      </c>
      <c r="B78">
        <v>2</v>
      </c>
      <c r="C78">
        <v>398</v>
      </c>
      <c r="F78" t="s">
        <v>12</v>
      </c>
    </row>
    <row r="79" spans="1:6" x14ac:dyDescent="0.25">
      <c r="A79" t="s">
        <v>72</v>
      </c>
      <c r="B79">
        <v>2</v>
      </c>
      <c r="C79">
        <v>402</v>
      </c>
      <c r="F79" t="s">
        <v>12</v>
      </c>
    </row>
    <row r="80" spans="1:6" x14ac:dyDescent="0.25">
      <c r="A80" t="s">
        <v>228</v>
      </c>
      <c r="B80">
        <v>4</v>
      </c>
      <c r="C80">
        <v>404</v>
      </c>
      <c r="F80" t="s">
        <v>12</v>
      </c>
    </row>
    <row r="81" spans="1:6" x14ac:dyDescent="0.25">
      <c r="A81" t="s">
        <v>73</v>
      </c>
      <c r="B81">
        <v>2</v>
      </c>
      <c r="C81">
        <v>407</v>
      </c>
      <c r="F81" t="s">
        <v>12</v>
      </c>
    </row>
    <row r="82" spans="1:6" x14ac:dyDescent="0.25">
      <c r="A82" t="s">
        <v>194</v>
      </c>
      <c r="B82">
        <v>2</v>
      </c>
      <c r="C82">
        <v>410</v>
      </c>
      <c r="F82" t="s">
        <v>12</v>
      </c>
    </row>
    <row r="83" spans="1:6" x14ac:dyDescent="0.25">
      <c r="A83" t="s">
        <v>229</v>
      </c>
      <c r="B83">
        <v>4</v>
      </c>
      <c r="C83">
        <v>419</v>
      </c>
      <c r="F83" t="s">
        <v>12</v>
      </c>
    </row>
    <row r="84" spans="1:6" x14ac:dyDescent="0.25">
      <c r="A84" t="s">
        <v>77</v>
      </c>
      <c r="B84">
        <v>2</v>
      </c>
      <c r="C84">
        <v>420</v>
      </c>
      <c r="F84" t="s">
        <v>12</v>
      </c>
    </row>
    <row r="85" spans="1:6" x14ac:dyDescent="0.25">
      <c r="A85" t="s">
        <v>76</v>
      </c>
      <c r="B85">
        <v>2</v>
      </c>
      <c r="C85">
        <v>422</v>
      </c>
      <c r="F85" t="s">
        <v>12</v>
      </c>
    </row>
    <row r="86" spans="1:6" x14ac:dyDescent="0.25">
      <c r="A86" t="s">
        <v>78</v>
      </c>
      <c r="B86">
        <v>2</v>
      </c>
      <c r="C86">
        <v>432</v>
      </c>
      <c r="F86" t="s">
        <v>12</v>
      </c>
    </row>
    <row r="87" spans="1:6" x14ac:dyDescent="0.25">
      <c r="A87" t="s">
        <v>79</v>
      </c>
      <c r="B87">
        <v>2</v>
      </c>
      <c r="C87">
        <v>454</v>
      </c>
      <c r="F87" t="s">
        <v>12</v>
      </c>
    </row>
    <row r="88" spans="1:6" x14ac:dyDescent="0.25">
      <c r="A88" t="s">
        <v>80</v>
      </c>
      <c r="B88">
        <v>2</v>
      </c>
      <c r="C88">
        <v>457</v>
      </c>
      <c r="F88" t="s">
        <v>12</v>
      </c>
    </row>
    <row r="89" spans="1:6" x14ac:dyDescent="0.25">
      <c r="A89" t="s">
        <v>82</v>
      </c>
      <c r="B89">
        <v>2</v>
      </c>
      <c r="C89">
        <v>464</v>
      </c>
      <c r="F89" t="s">
        <v>12</v>
      </c>
    </row>
    <row r="90" spans="1:6" x14ac:dyDescent="0.25">
      <c r="A90" t="s">
        <v>84</v>
      </c>
      <c r="B90">
        <v>2</v>
      </c>
      <c r="C90">
        <v>468</v>
      </c>
      <c r="F90" t="s">
        <v>12</v>
      </c>
    </row>
    <row r="91" spans="1:6" x14ac:dyDescent="0.25">
      <c r="A91" t="s">
        <v>81</v>
      </c>
      <c r="B91">
        <v>2</v>
      </c>
      <c r="C91">
        <v>469</v>
      </c>
      <c r="F91" t="s">
        <v>12</v>
      </c>
    </row>
    <row r="92" spans="1:6" x14ac:dyDescent="0.25">
      <c r="A92" t="s">
        <v>83</v>
      </c>
      <c r="B92">
        <v>2</v>
      </c>
      <c r="C92">
        <v>472</v>
      </c>
      <c r="F92" t="s">
        <v>12</v>
      </c>
    </row>
    <row r="93" spans="1:6" x14ac:dyDescent="0.25">
      <c r="A93" t="s">
        <v>85</v>
      </c>
      <c r="B93">
        <v>2</v>
      </c>
      <c r="C93">
        <v>474</v>
      </c>
      <c r="F93" t="s">
        <v>12</v>
      </c>
    </row>
    <row r="94" spans="1:6" x14ac:dyDescent="0.25">
      <c r="A94" t="s">
        <v>86</v>
      </c>
      <c r="B94">
        <v>2</v>
      </c>
      <c r="C94">
        <v>492</v>
      </c>
      <c r="F94" t="s">
        <v>12</v>
      </c>
    </row>
    <row r="95" spans="1:6" x14ac:dyDescent="0.25">
      <c r="A95" t="s">
        <v>87</v>
      </c>
      <c r="B95">
        <v>2</v>
      </c>
      <c r="C95">
        <v>507</v>
      </c>
      <c r="F95" t="s">
        <v>12</v>
      </c>
    </row>
    <row r="96" spans="1:6" x14ac:dyDescent="0.25">
      <c r="A96" t="s">
        <v>93</v>
      </c>
      <c r="B96">
        <v>4</v>
      </c>
      <c r="C96">
        <v>520</v>
      </c>
      <c r="F96" t="s">
        <v>12</v>
      </c>
    </row>
    <row r="97" spans="1:6" x14ac:dyDescent="0.25">
      <c r="A97" t="s">
        <v>230</v>
      </c>
      <c r="B97">
        <v>10</v>
      </c>
      <c r="C97">
        <v>538</v>
      </c>
      <c r="F97" t="s">
        <v>12</v>
      </c>
    </row>
    <row r="98" spans="1:6" x14ac:dyDescent="0.25">
      <c r="A98" t="s">
        <v>89</v>
      </c>
      <c r="B98">
        <v>2</v>
      </c>
      <c r="C98">
        <v>543</v>
      </c>
      <c r="F98" t="s">
        <v>12</v>
      </c>
    </row>
    <row r="99" spans="1:6" x14ac:dyDescent="0.25">
      <c r="A99" t="s">
        <v>90</v>
      </c>
      <c r="B99">
        <v>2</v>
      </c>
      <c r="C99">
        <v>552</v>
      </c>
      <c r="F99" t="s">
        <v>12</v>
      </c>
    </row>
    <row r="100" spans="1:6" x14ac:dyDescent="0.25">
      <c r="A100" t="s">
        <v>91</v>
      </c>
      <c r="B100">
        <v>2</v>
      </c>
      <c r="C100">
        <v>556</v>
      </c>
      <c r="F100" t="s">
        <v>12</v>
      </c>
    </row>
    <row r="101" spans="1:6" x14ac:dyDescent="0.25">
      <c r="A101" t="s">
        <v>92</v>
      </c>
      <c r="B101">
        <v>2</v>
      </c>
      <c r="C101">
        <v>572</v>
      </c>
      <c r="F101" t="s">
        <v>12</v>
      </c>
    </row>
    <row r="102" spans="1:6" x14ac:dyDescent="0.25">
      <c r="A102" t="s">
        <v>96</v>
      </c>
      <c r="B102">
        <v>2</v>
      </c>
      <c r="C102">
        <v>585</v>
      </c>
      <c r="F102" t="s">
        <v>12</v>
      </c>
    </row>
    <row r="103" spans="1:6" x14ac:dyDescent="0.25">
      <c r="A103" t="s">
        <v>95</v>
      </c>
      <c r="B103">
        <v>2</v>
      </c>
      <c r="C103">
        <v>609</v>
      </c>
      <c r="F103" t="s">
        <v>12</v>
      </c>
    </row>
    <row r="104" spans="1:6" x14ac:dyDescent="0.25">
      <c r="A104" t="s">
        <v>102</v>
      </c>
      <c r="B104">
        <v>4</v>
      </c>
      <c r="C104">
        <v>622</v>
      </c>
      <c r="F104" t="s">
        <v>12</v>
      </c>
    </row>
    <row r="105" spans="1:6" x14ac:dyDescent="0.25">
      <c r="A105" t="s">
        <v>97</v>
      </c>
      <c r="B105">
        <v>2</v>
      </c>
      <c r="C105">
        <v>637</v>
      </c>
      <c r="F105" t="s">
        <v>12</v>
      </c>
    </row>
    <row r="106" spans="1:6" x14ac:dyDescent="0.25">
      <c r="A106" t="s">
        <v>98</v>
      </c>
      <c r="B106">
        <v>2</v>
      </c>
      <c r="C106">
        <v>705</v>
      </c>
      <c r="F106" t="s">
        <v>12</v>
      </c>
    </row>
    <row r="107" spans="1:6" x14ac:dyDescent="0.25">
      <c r="A107" t="s">
        <v>100</v>
      </c>
      <c r="B107">
        <v>2</v>
      </c>
      <c r="C107">
        <v>779</v>
      </c>
      <c r="F107" t="s">
        <v>12</v>
      </c>
    </row>
    <row r="108" spans="1:6" x14ac:dyDescent="0.25">
      <c r="A108" t="s">
        <v>101</v>
      </c>
      <c r="B108">
        <v>2</v>
      </c>
      <c r="C108">
        <v>789</v>
      </c>
      <c r="F108" t="s">
        <v>12</v>
      </c>
    </row>
    <row r="109" spans="1:6" x14ac:dyDescent="0.25">
      <c r="A109" t="s">
        <v>103</v>
      </c>
      <c r="B109">
        <v>2</v>
      </c>
      <c r="C109">
        <v>854</v>
      </c>
      <c r="F109" t="s">
        <v>12</v>
      </c>
    </row>
    <row r="110" spans="1:6" x14ac:dyDescent="0.25">
      <c r="A110" t="s">
        <v>104</v>
      </c>
      <c r="B110">
        <v>6</v>
      </c>
      <c r="C110">
        <v>1271</v>
      </c>
      <c r="F110" t="s">
        <v>12</v>
      </c>
    </row>
    <row r="112" spans="1:6" x14ac:dyDescent="0.25">
      <c r="A112" s="3" t="s">
        <v>105</v>
      </c>
    </row>
    <row r="113" spans="1:6" x14ac:dyDescent="0.25">
      <c r="A113" s="3" t="s">
        <v>4</v>
      </c>
      <c r="B113" s="3" t="s">
        <v>5</v>
      </c>
      <c r="C113" s="3" t="s">
        <v>6</v>
      </c>
      <c r="D113" s="3" t="s">
        <v>7</v>
      </c>
      <c r="E113" s="3" t="s">
        <v>8</v>
      </c>
      <c r="F113" s="3" t="s">
        <v>9</v>
      </c>
    </row>
    <row r="114" spans="1:6" x14ac:dyDescent="0.25">
      <c r="A114" t="s">
        <v>106</v>
      </c>
      <c r="B114">
        <v>2</v>
      </c>
      <c r="C114">
        <v>379</v>
      </c>
      <c r="F114" t="s">
        <v>12</v>
      </c>
    </row>
    <row r="116" spans="1:6" x14ac:dyDescent="0.25">
      <c r="A116" s="3" t="s">
        <v>107</v>
      </c>
    </row>
    <row r="117" spans="1:6" x14ac:dyDescent="0.25">
      <c r="A117" s="3" t="s">
        <v>4</v>
      </c>
      <c r="B117" s="3" t="s">
        <v>5</v>
      </c>
      <c r="C117" s="3" t="s">
        <v>6</v>
      </c>
      <c r="D117" s="3" t="s">
        <v>7</v>
      </c>
      <c r="E117" s="3" t="s">
        <v>8</v>
      </c>
      <c r="F117" s="3" t="s">
        <v>9</v>
      </c>
    </row>
    <row r="118" spans="1:6" x14ac:dyDescent="0.25">
      <c r="A118" s="5" t="s">
        <v>108</v>
      </c>
      <c r="B118" s="5">
        <v>2</v>
      </c>
      <c r="C118" s="5">
        <v>538</v>
      </c>
      <c r="F118" t="s">
        <v>12</v>
      </c>
    </row>
    <row r="120" spans="1:6" x14ac:dyDescent="0.25">
      <c r="A120" s="3" t="s">
        <v>109</v>
      </c>
    </row>
    <row r="121" spans="1:6" x14ac:dyDescent="0.25">
      <c r="A121" s="3" t="s">
        <v>4</v>
      </c>
      <c r="B121" s="3" t="s">
        <v>5</v>
      </c>
      <c r="C121" s="3" t="s">
        <v>6</v>
      </c>
      <c r="D121" s="3" t="s">
        <v>7</v>
      </c>
      <c r="E121" s="3" t="s">
        <v>8</v>
      </c>
      <c r="F121" s="3" t="s">
        <v>9</v>
      </c>
    </row>
    <row r="122" spans="1:6" x14ac:dyDescent="0.25">
      <c r="A122" t="s">
        <v>110</v>
      </c>
      <c r="B122">
        <v>2</v>
      </c>
      <c r="C122">
        <v>316</v>
      </c>
      <c r="F122" t="s">
        <v>12</v>
      </c>
    </row>
    <row r="123" spans="1:6" x14ac:dyDescent="0.25">
      <c r="A123" t="s">
        <v>111</v>
      </c>
      <c r="B123">
        <v>2</v>
      </c>
      <c r="C123">
        <v>328</v>
      </c>
      <c r="F123" t="s">
        <v>12</v>
      </c>
    </row>
    <row r="124" spans="1:6" x14ac:dyDescent="0.25">
      <c r="A124" t="s">
        <v>112</v>
      </c>
      <c r="B124">
        <v>2</v>
      </c>
      <c r="C124">
        <v>347</v>
      </c>
      <c r="F124" t="s">
        <v>12</v>
      </c>
    </row>
    <row r="125" spans="1:6" x14ac:dyDescent="0.25">
      <c r="A125" t="s">
        <v>114</v>
      </c>
      <c r="B125">
        <v>2</v>
      </c>
      <c r="C125">
        <v>622</v>
      </c>
      <c r="F125" t="s">
        <v>12</v>
      </c>
    </row>
    <row r="126" spans="1:6" x14ac:dyDescent="0.25">
      <c r="A126" t="s">
        <v>113</v>
      </c>
      <c r="B126">
        <v>4</v>
      </c>
      <c r="C126">
        <v>779</v>
      </c>
      <c r="F126" t="s">
        <v>12</v>
      </c>
    </row>
    <row r="128" spans="1:6" x14ac:dyDescent="0.25">
      <c r="A128" s="3" t="s">
        <v>115</v>
      </c>
    </row>
    <row r="129" spans="1:6" x14ac:dyDescent="0.25">
      <c r="A129" s="3" t="s">
        <v>4</v>
      </c>
      <c r="B129" s="3" t="s">
        <v>5</v>
      </c>
      <c r="C129" s="3" t="s">
        <v>6</v>
      </c>
      <c r="D129" s="3" t="s">
        <v>7</v>
      </c>
      <c r="E129" s="3" t="s">
        <v>8</v>
      </c>
      <c r="F129" s="3" t="s">
        <v>9</v>
      </c>
    </row>
    <row r="130" spans="1:6" x14ac:dyDescent="0.25">
      <c r="A130" s="5" t="s">
        <v>211</v>
      </c>
      <c r="B130" s="5">
        <v>6</v>
      </c>
      <c r="C130" s="5">
        <v>1726</v>
      </c>
      <c r="F130" t="s">
        <v>12</v>
      </c>
    </row>
    <row r="131" spans="1:6" x14ac:dyDescent="0.25">
      <c r="A131" s="5" t="s">
        <v>118</v>
      </c>
      <c r="B131" s="5">
        <v>4</v>
      </c>
      <c r="C131" s="5">
        <v>1781</v>
      </c>
      <c r="F131" t="s">
        <v>12</v>
      </c>
    </row>
    <row r="132" spans="1:6" x14ac:dyDescent="0.25">
      <c r="A132" s="5" t="s">
        <v>119</v>
      </c>
      <c r="B132" s="5">
        <v>2</v>
      </c>
      <c r="C132" s="5">
        <v>1846</v>
      </c>
      <c r="F132" t="s">
        <v>12</v>
      </c>
    </row>
    <row r="133" spans="1:6" x14ac:dyDescent="0.25">
      <c r="A133" s="5" t="s">
        <v>120</v>
      </c>
      <c r="B133" s="5">
        <v>2</v>
      </c>
      <c r="C133" s="5">
        <v>1874</v>
      </c>
      <c r="F133" t="s">
        <v>12</v>
      </c>
    </row>
    <row r="134" spans="1:6" x14ac:dyDescent="0.25">
      <c r="A134" s="5" t="s">
        <v>121</v>
      </c>
      <c r="B134" s="5">
        <v>2</v>
      </c>
      <c r="C134" s="5">
        <v>1921</v>
      </c>
      <c r="F134" t="s">
        <v>12</v>
      </c>
    </row>
    <row r="135" spans="1:6" x14ac:dyDescent="0.25">
      <c r="A135" s="5" t="s">
        <v>122</v>
      </c>
      <c r="B135" s="5">
        <v>2</v>
      </c>
      <c r="C135" s="5">
        <v>1967</v>
      </c>
      <c r="F135" t="s">
        <v>12</v>
      </c>
    </row>
    <row r="137" spans="1:6" x14ac:dyDescent="0.25">
      <c r="A137" s="3" t="s">
        <v>123</v>
      </c>
    </row>
    <row r="138" spans="1:6" x14ac:dyDescent="0.25">
      <c r="A138" s="3" t="s">
        <v>4</v>
      </c>
      <c r="B138" s="3" t="s">
        <v>5</v>
      </c>
      <c r="C138" s="3" t="s">
        <v>6</v>
      </c>
      <c r="D138" s="3" t="s">
        <v>7</v>
      </c>
      <c r="E138" s="3" t="s">
        <v>8</v>
      </c>
      <c r="F138" s="3" t="s">
        <v>9</v>
      </c>
    </row>
    <row r="139" spans="1:6" x14ac:dyDescent="0.25">
      <c r="A139" t="s">
        <v>125</v>
      </c>
      <c r="B139">
        <v>2</v>
      </c>
      <c r="C139">
        <v>327</v>
      </c>
      <c r="F139" t="s">
        <v>12</v>
      </c>
    </row>
    <row r="140" spans="1:6" x14ac:dyDescent="0.25">
      <c r="A140" t="s">
        <v>124</v>
      </c>
      <c r="B140">
        <v>2</v>
      </c>
      <c r="C140">
        <v>333</v>
      </c>
      <c r="F140" t="s">
        <v>12</v>
      </c>
    </row>
    <row r="141" spans="1:6" x14ac:dyDescent="0.25">
      <c r="A141" t="s">
        <v>127</v>
      </c>
      <c r="B141">
        <v>2</v>
      </c>
      <c r="C141">
        <v>355</v>
      </c>
      <c r="F141" t="s">
        <v>12</v>
      </c>
    </row>
    <row r="142" spans="1:6" x14ac:dyDescent="0.25">
      <c r="A142" t="s">
        <v>126</v>
      </c>
      <c r="B142">
        <v>2</v>
      </c>
      <c r="C142">
        <v>357</v>
      </c>
      <c r="F142" t="s">
        <v>12</v>
      </c>
    </row>
    <row r="143" spans="1:6" x14ac:dyDescent="0.25">
      <c r="A143" t="s">
        <v>231</v>
      </c>
      <c r="B143">
        <v>4</v>
      </c>
      <c r="C143">
        <v>364</v>
      </c>
      <c r="F143" t="s">
        <v>12</v>
      </c>
    </row>
    <row r="144" spans="1:6" x14ac:dyDescent="0.25">
      <c r="A144" t="s">
        <v>130</v>
      </c>
      <c r="B144">
        <v>2</v>
      </c>
      <c r="C144">
        <v>377</v>
      </c>
      <c r="F144" t="s">
        <v>12</v>
      </c>
    </row>
    <row r="145" spans="1:6" x14ac:dyDescent="0.25">
      <c r="A145" t="s">
        <v>131</v>
      </c>
      <c r="B145">
        <v>2</v>
      </c>
      <c r="C145">
        <v>381</v>
      </c>
      <c r="F145" t="s">
        <v>12</v>
      </c>
    </row>
    <row r="147" spans="1:6" x14ac:dyDescent="0.25">
      <c r="A147" s="3" t="s">
        <v>132</v>
      </c>
    </row>
    <row r="148" spans="1:6" x14ac:dyDescent="0.25">
      <c r="A148" s="3" t="s">
        <v>4</v>
      </c>
      <c r="B148" s="3" t="s">
        <v>5</v>
      </c>
      <c r="C148" s="3" t="s">
        <v>6</v>
      </c>
      <c r="D148" s="3" t="s">
        <v>7</v>
      </c>
      <c r="E148" s="3" t="s">
        <v>8</v>
      </c>
      <c r="F148" s="3" t="s">
        <v>9</v>
      </c>
    </row>
    <row r="149" spans="1:6" x14ac:dyDescent="0.25">
      <c r="A149" s="5" t="s">
        <v>133</v>
      </c>
      <c r="B149" s="5">
        <v>2</v>
      </c>
      <c r="C149" s="5">
        <v>1874</v>
      </c>
      <c r="F149" t="s">
        <v>12</v>
      </c>
    </row>
    <row r="150" spans="1:6" x14ac:dyDescent="0.25">
      <c r="A150" s="5" t="s">
        <v>134</v>
      </c>
      <c r="B150" s="5">
        <v>2</v>
      </c>
      <c r="C150" s="5">
        <v>1967</v>
      </c>
      <c r="F150" t="s">
        <v>12</v>
      </c>
    </row>
    <row r="152" spans="1:6" x14ac:dyDescent="0.25">
      <c r="A152" s="3" t="s">
        <v>135</v>
      </c>
    </row>
    <row r="153" spans="1:6" x14ac:dyDescent="0.25">
      <c r="A153" s="3" t="s">
        <v>4</v>
      </c>
      <c r="B153" s="3" t="s">
        <v>5</v>
      </c>
      <c r="C153" s="3" t="s">
        <v>6</v>
      </c>
      <c r="D153" s="3" t="s">
        <v>7</v>
      </c>
      <c r="E153" s="3" t="s">
        <v>8</v>
      </c>
      <c r="F153" s="3" t="s">
        <v>9</v>
      </c>
    </row>
    <row r="154" spans="1:6" x14ac:dyDescent="0.25">
      <c r="A154" s="5" t="s">
        <v>136</v>
      </c>
      <c r="B154" s="5">
        <v>2</v>
      </c>
      <c r="C154" s="5">
        <v>622</v>
      </c>
      <c r="F154" t="s">
        <v>12</v>
      </c>
    </row>
    <row r="156" spans="1:6" x14ac:dyDescent="0.25">
      <c r="A156" s="3" t="s">
        <v>137</v>
      </c>
    </row>
    <row r="157" spans="1:6" x14ac:dyDescent="0.25">
      <c r="A157" s="3" t="s">
        <v>4</v>
      </c>
      <c r="B157" s="3" t="s">
        <v>5</v>
      </c>
      <c r="C157" s="3" t="s">
        <v>6</v>
      </c>
      <c r="D157" s="3" t="s">
        <v>7</v>
      </c>
      <c r="E157" s="3" t="s">
        <v>8</v>
      </c>
      <c r="F157" s="3" t="s">
        <v>9</v>
      </c>
    </row>
    <row r="158" spans="1:6" x14ac:dyDescent="0.25">
      <c r="A158" t="s">
        <v>138</v>
      </c>
      <c r="B158">
        <v>2</v>
      </c>
      <c r="C158">
        <v>2712</v>
      </c>
      <c r="F158" t="s">
        <v>12</v>
      </c>
    </row>
    <row r="160" spans="1:6" x14ac:dyDescent="0.25">
      <c r="A160" s="3" t="s">
        <v>139</v>
      </c>
    </row>
    <row r="161" spans="1:6" x14ac:dyDescent="0.25">
      <c r="A161" s="3" t="s">
        <v>4</v>
      </c>
      <c r="B161" s="3" t="s">
        <v>5</v>
      </c>
      <c r="C161" s="3" t="s">
        <v>6</v>
      </c>
      <c r="D161" s="3" t="s">
        <v>7</v>
      </c>
      <c r="E161" s="3" t="s">
        <v>8</v>
      </c>
      <c r="F161" s="3" t="s">
        <v>9</v>
      </c>
    </row>
    <row r="162" spans="1:6" x14ac:dyDescent="0.25">
      <c r="A162" s="5" t="s">
        <v>140</v>
      </c>
      <c r="B162" s="5">
        <v>2</v>
      </c>
      <c r="C162" s="5">
        <v>779</v>
      </c>
      <c r="F162" t="s">
        <v>12</v>
      </c>
    </row>
    <row r="163" spans="1:6" x14ac:dyDescent="0.25">
      <c r="A163" s="5" t="s">
        <v>141</v>
      </c>
      <c r="B163" s="5">
        <v>2</v>
      </c>
      <c r="C163" s="5">
        <v>1726</v>
      </c>
      <c r="F163" t="s">
        <v>12</v>
      </c>
    </row>
    <row r="164" spans="1:6" x14ac:dyDescent="0.25">
      <c r="A164" s="5" t="s">
        <v>142</v>
      </c>
      <c r="B164" s="5">
        <v>2</v>
      </c>
      <c r="C164" s="5">
        <v>1781</v>
      </c>
      <c r="F164" t="s">
        <v>12</v>
      </c>
    </row>
    <row r="165" spans="1:6" x14ac:dyDescent="0.25">
      <c r="A165" s="5" t="s">
        <v>143</v>
      </c>
      <c r="B165" s="5">
        <v>2</v>
      </c>
      <c r="C165" s="5">
        <v>1874</v>
      </c>
      <c r="F165" t="s">
        <v>12</v>
      </c>
    </row>
    <row r="166" spans="1:6" x14ac:dyDescent="0.25">
      <c r="A166" s="5" t="s">
        <v>144</v>
      </c>
      <c r="B166" s="5">
        <v>2</v>
      </c>
      <c r="C166" s="5">
        <v>1967</v>
      </c>
      <c r="F166" t="s">
        <v>12</v>
      </c>
    </row>
    <row r="168" spans="1:6" x14ac:dyDescent="0.25">
      <c r="A168" s="3" t="s">
        <v>145</v>
      </c>
    </row>
    <row r="169" spans="1:6" x14ac:dyDescent="0.25">
      <c r="A169" s="3" t="s">
        <v>4</v>
      </c>
      <c r="B169" s="3" t="s">
        <v>5</v>
      </c>
      <c r="C169" s="3" t="s">
        <v>6</v>
      </c>
      <c r="D169" s="3" t="s">
        <v>7</v>
      </c>
      <c r="E169" s="3" t="s">
        <v>8</v>
      </c>
      <c r="F169" s="3" t="s">
        <v>9</v>
      </c>
    </row>
    <row r="170" spans="1:6" x14ac:dyDescent="0.25">
      <c r="A170" s="5" t="s">
        <v>146</v>
      </c>
      <c r="B170" s="5">
        <v>2</v>
      </c>
      <c r="C170" s="5">
        <v>779</v>
      </c>
      <c r="F170" t="s">
        <v>12</v>
      </c>
    </row>
    <row r="171" spans="1:6" x14ac:dyDescent="0.25">
      <c r="A171" s="5" t="s">
        <v>147</v>
      </c>
      <c r="B171" s="5">
        <v>2</v>
      </c>
      <c r="C171" s="5">
        <v>1726</v>
      </c>
      <c r="F171" t="s">
        <v>12</v>
      </c>
    </row>
    <row r="172" spans="1:6" x14ac:dyDescent="0.25">
      <c r="A172" s="5" t="s">
        <v>148</v>
      </c>
      <c r="B172" s="5">
        <v>2</v>
      </c>
      <c r="C172" s="5">
        <v>1781</v>
      </c>
      <c r="F172" t="s">
        <v>12</v>
      </c>
    </row>
    <row r="173" spans="1:6" x14ac:dyDescent="0.25">
      <c r="A173" s="5" t="s">
        <v>149</v>
      </c>
      <c r="B173" s="5">
        <v>2</v>
      </c>
      <c r="C173" s="5">
        <v>1874</v>
      </c>
      <c r="F173" t="s">
        <v>12</v>
      </c>
    </row>
    <row r="174" spans="1:6" x14ac:dyDescent="0.25">
      <c r="A174" s="5" t="s">
        <v>150</v>
      </c>
      <c r="B174" s="5">
        <v>2</v>
      </c>
      <c r="C174" s="5">
        <v>1967</v>
      </c>
      <c r="F174" t="s">
        <v>12</v>
      </c>
    </row>
    <row r="176" spans="1:6" x14ac:dyDescent="0.25">
      <c r="A176" s="3" t="s">
        <v>166</v>
      </c>
    </row>
    <row r="177" spans="1:6" x14ac:dyDescent="0.25">
      <c r="A177" s="3" t="s">
        <v>4</v>
      </c>
      <c r="B177" s="3" t="s">
        <v>5</v>
      </c>
      <c r="C177" s="3" t="s">
        <v>6</v>
      </c>
      <c r="D177" s="3" t="s">
        <v>7</v>
      </c>
      <c r="E177" s="3" t="s">
        <v>8</v>
      </c>
      <c r="F177" s="3" t="s">
        <v>9</v>
      </c>
    </row>
    <row r="178" spans="1:6" x14ac:dyDescent="0.25">
      <c r="A178" t="s">
        <v>167</v>
      </c>
      <c r="B178">
        <v>2</v>
      </c>
      <c r="C178">
        <v>987</v>
      </c>
      <c r="F178" t="s">
        <v>12</v>
      </c>
    </row>
    <row r="179" spans="1:6" x14ac:dyDescent="0.25">
      <c r="A179" t="s">
        <v>168</v>
      </c>
      <c r="B179">
        <v>2</v>
      </c>
      <c r="C179">
        <v>1298</v>
      </c>
      <c r="F179" t="s">
        <v>12</v>
      </c>
    </row>
    <row r="181" spans="1:6" x14ac:dyDescent="0.25">
      <c r="A181" s="6" t="s">
        <v>169</v>
      </c>
    </row>
    <row r="183" spans="1:6" x14ac:dyDescent="0.25">
      <c r="A183" s="6" t="s">
        <v>170</v>
      </c>
      <c r="B183" s="6"/>
      <c r="C183" s="6"/>
    </row>
    <row r="184" spans="1:6" x14ac:dyDescent="0.25">
      <c r="A184" s="6" t="s">
        <v>4</v>
      </c>
      <c r="B184" s="6" t="s">
        <v>5</v>
      </c>
      <c r="C184" s="6" t="s">
        <v>6</v>
      </c>
    </row>
    <row r="185" spans="1:6" x14ac:dyDescent="0.25">
      <c r="A185" t="s">
        <v>171</v>
      </c>
      <c r="B185">
        <v>2</v>
      </c>
      <c r="C185">
        <v>1150</v>
      </c>
    </row>
    <row r="186" spans="1:6" x14ac:dyDescent="0.25">
      <c r="A186" t="s">
        <v>172</v>
      </c>
    </row>
    <row r="187" spans="1:6" x14ac:dyDescent="0.25">
      <c r="A187" s="7"/>
      <c r="B187" s="7"/>
      <c r="C187" s="7"/>
    </row>
    <row r="188" spans="1:6" x14ac:dyDescent="0.25">
      <c r="A188" s="8" t="s">
        <v>173</v>
      </c>
      <c r="B188" s="6"/>
      <c r="C188" s="6"/>
    </row>
    <row r="189" spans="1:6" x14ac:dyDescent="0.25">
      <c r="A189" s="6" t="s">
        <v>4</v>
      </c>
      <c r="B189" s="6" t="s">
        <v>5</v>
      </c>
      <c r="C189" s="6" t="s">
        <v>6</v>
      </c>
    </row>
    <row r="190" spans="1:6" x14ac:dyDescent="0.25">
      <c r="A190" t="s">
        <v>174</v>
      </c>
      <c r="B190">
        <v>2</v>
      </c>
      <c r="C190">
        <v>3490</v>
      </c>
    </row>
    <row r="192" spans="1:6" x14ac:dyDescent="0.25">
      <c r="A192" s="8" t="s">
        <v>175</v>
      </c>
      <c r="B192" s="6"/>
      <c r="C192" s="6"/>
    </row>
    <row r="193" spans="1:3" x14ac:dyDescent="0.25">
      <c r="A193" s="6" t="s">
        <v>4</v>
      </c>
      <c r="B193" s="6" t="s">
        <v>5</v>
      </c>
      <c r="C193" s="6" t="s">
        <v>6</v>
      </c>
    </row>
    <row r="194" spans="1:3" x14ac:dyDescent="0.25">
      <c r="A194" t="s">
        <v>176</v>
      </c>
      <c r="B194">
        <v>2</v>
      </c>
      <c r="C194">
        <v>497</v>
      </c>
    </row>
    <row r="195" spans="1:3" x14ac:dyDescent="0.25">
      <c r="A195" t="s">
        <v>177</v>
      </c>
      <c r="B195">
        <v>2</v>
      </c>
      <c r="C195">
        <v>372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CD2E8-DCFB-43BB-985D-FD7E27EC6ED5}">
  <dimension ref="A1:M195"/>
  <sheetViews>
    <sheetView zoomScale="80" zoomScaleNormal="80" workbookViewId="0"/>
  </sheetViews>
  <sheetFormatPr defaultRowHeight="15" x14ac:dyDescent="0.25"/>
  <cols>
    <col min="1" max="1" width="31.7109375" customWidth="1"/>
  </cols>
  <sheetData>
    <row r="1" spans="1:13" ht="20.25" x14ac:dyDescent="0.3">
      <c r="A1" s="1" t="s">
        <v>0</v>
      </c>
    </row>
    <row r="2" spans="1:13" x14ac:dyDescent="0.25">
      <c r="A2" s="2" t="s">
        <v>232</v>
      </c>
      <c r="B2" s="2"/>
    </row>
    <row r="3" spans="1:13" x14ac:dyDescent="0.25">
      <c r="A3" s="2"/>
      <c r="B3" s="2"/>
    </row>
    <row r="4" spans="1:13" x14ac:dyDescent="0.25">
      <c r="A4" s="3"/>
    </row>
    <row r="5" spans="1:13" x14ac:dyDescent="0.25">
      <c r="A5" s="3"/>
    </row>
    <row r="6" spans="1:13" x14ac:dyDescent="0.25">
      <c r="A6" s="3"/>
    </row>
    <row r="7" spans="1:13" ht="20.25" x14ac:dyDescent="0.3">
      <c r="H7" s="1" t="s">
        <v>1</v>
      </c>
    </row>
    <row r="8" spans="1:13" x14ac:dyDescent="0.25">
      <c r="A8" s="3" t="s">
        <v>2</v>
      </c>
      <c r="H8" s="2" t="s">
        <v>232</v>
      </c>
    </row>
    <row r="9" spans="1:13" x14ac:dyDescent="0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H9" s="3" t="s">
        <v>10</v>
      </c>
    </row>
    <row r="10" spans="1:13" x14ac:dyDescent="0.25">
      <c r="A10" t="s">
        <v>11</v>
      </c>
      <c r="B10">
        <v>2</v>
      </c>
      <c r="C10">
        <v>1480</v>
      </c>
      <c r="F10" t="s">
        <v>12</v>
      </c>
      <c r="H10" s="3" t="s">
        <v>12</v>
      </c>
      <c r="I10" s="3" t="s">
        <v>13</v>
      </c>
      <c r="J10" s="3" t="s">
        <v>14</v>
      </c>
      <c r="K10" s="3" t="s">
        <v>15</v>
      </c>
      <c r="L10" s="3" t="s">
        <v>16</v>
      </c>
      <c r="M10" s="3" t="s">
        <v>17</v>
      </c>
    </row>
    <row r="11" spans="1:13" x14ac:dyDescent="0.25">
      <c r="A11" s="4" t="s">
        <v>233</v>
      </c>
      <c r="H11" t="s">
        <v>19</v>
      </c>
      <c r="I11">
        <f>2827+2081+420+(-15+0+0)</f>
        <v>5313</v>
      </c>
      <c r="J11">
        <f>2825+2081+382+(-11+0+0)</f>
        <v>5277</v>
      </c>
      <c r="K11">
        <f>2877+2081+388+(-6+0+0)</f>
        <v>5340</v>
      </c>
      <c r="L11">
        <f>2877+2081+518+(-3+0+0)</f>
        <v>5473</v>
      </c>
      <c r="M11">
        <f>1226+1373+2032+903+704+(-13+0+0+0+0)</f>
        <v>6225</v>
      </c>
    </row>
    <row r="12" spans="1:13" x14ac:dyDescent="0.25">
      <c r="A12" s="4"/>
      <c r="H12" t="s">
        <v>20</v>
      </c>
      <c r="I12">
        <f>2827+2081+381+(-15+0+0)</f>
        <v>5274</v>
      </c>
      <c r="J12">
        <f>2825+2081+343+(-11+0+0)</f>
        <v>5238</v>
      </c>
      <c r="K12">
        <f>2877+2081+349+(-6+0+0)</f>
        <v>5301</v>
      </c>
      <c r="L12">
        <f>2877+2081+481+(-3+0+0)</f>
        <v>5436</v>
      </c>
      <c r="M12">
        <f>1226+1373+2032+903+530+(-13+0+0+0+0)</f>
        <v>6051</v>
      </c>
    </row>
    <row r="13" spans="1:13" x14ac:dyDescent="0.25">
      <c r="A13" s="3" t="s">
        <v>199</v>
      </c>
      <c r="H13" t="s">
        <v>22</v>
      </c>
      <c r="I13">
        <f>2827+1983+436+(-15+0+0)</f>
        <v>5231</v>
      </c>
      <c r="J13">
        <f>2825+1983+400+(-11+0+0)</f>
        <v>5197</v>
      </c>
      <c r="K13">
        <f>2877+1983+405+(-6+0+0)</f>
        <v>5259</v>
      </c>
      <c r="L13">
        <f>2877+1983+535+(-3+0+0)</f>
        <v>5392</v>
      </c>
      <c r="M13">
        <f>1226+1373+2032+834+526+(-13+0+0+0+0)</f>
        <v>5978</v>
      </c>
    </row>
    <row r="14" spans="1:13" x14ac:dyDescent="0.25">
      <c r="A14" s="3" t="s">
        <v>4</v>
      </c>
      <c r="B14" s="3" t="s">
        <v>5</v>
      </c>
      <c r="C14" s="3" t="s">
        <v>6</v>
      </c>
      <c r="D14" s="3" t="s">
        <v>7</v>
      </c>
      <c r="E14" s="3" t="s">
        <v>8</v>
      </c>
      <c r="F14" s="3" t="s">
        <v>9</v>
      </c>
      <c r="H14" t="s">
        <v>23</v>
      </c>
      <c r="I14">
        <f>2827+1983+441+(-15+0+0)</f>
        <v>5236</v>
      </c>
      <c r="J14">
        <f>2825+1983+405+(-11+0+0)</f>
        <v>5202</v>
      </c>
      <c r="K14">
        <f>2877+1983+410+(-6+0+0)</f>
        <v>5264</v>
      </c>
      <c r="L14">
        <f>2877+1983+538+(-3+0+0)</f>
        <v>5395</v>
      </c>
      <c r="M14">
        <f>1226+1373+2032+834+536+(-13+0+0+0+0)</f>
        <v>5988</v>
      </c>
    </row>
    <row r="15" spans="1:13" x14ac:dyDescent="0.25">
      <c r="A15" t="s">
        <v>155</v>
      </c>
      <c r="B15">
        <v>2</v>
      </c>
      <c r="C15">
        <v>3211</v>
      </c>
      <c r="F15" t="s">
        <v>12</v>
      </c>
      <c r="H15" t="s">
        <v>25</v>
      </c>
      <c r="I15">
        <f>2907+1884+415+(-15+0+0)</f>
        <v>5191</v>
      </c>
      <c r="J15">
        <f>2918+1884+373+(-11+0+0)</f>
        <v>5164</v>
      </c>
      <c r="K15">
        <f>2970+1884+376+(-3+0+0)</f>
        <v>5227</v>
      </c>
      <c r="L15">
        <f>2970+1884+496+(-3+0+0)</f>
        <v>5347</v>
      </c>
      <c r="M15">
        <f>1226+1373+1826+824+612+(-13+0+0+0+0)</f>
        <v>5848</v>
      </c>
    </row>
    <row r="16" spans="1:13" x14ac:dyDescent="0.25">
      <c r="H16" t="s">
        <v>27</v>
      </c>
      <c r="I16">
        <f>2907+1884+391+(-15+0+0)</f>
        <v>5167</v>
      </c>
      <c r="J16">
        <f>2918+1884+351+(-11+0+0)</f>
        <v>5142</v>
      </c>
      <c r="K16">
        <f>2970+1884+353+(-3+0+0)</f>
        <v>5204</v>
      </c>
      <c r="L16">
        <f>2970+1884+471+(-3+0+0)</f>
        <v>5322</v>
      </c>
      <c r="M16">
        <f>1226+1373+1826+824+520+(-13+0+0+0+0)</f>
        <v>5756</v>
      </c>
    </row>
    <row r="17" spans="1:13" x14ac:dyDescent="0.25">
      <c r="A17" s="3" t="s">
        <v>200</v>
      </c>
      <c r="H17" t="s">
        <v>29</v>
      </c>
      <c r="I17">
        <f>2907+1826+418+(-15+0+0)</f>
        <v>5136</v>
      </c>
      <c r="J17">
        <f>2918+1826+382+(-11+0+0)</f>
        <v>5115</v>
      </c>
      <c r="K17">
        <f>2970+1826+379+(-3+0+0)</f>
        <v>5172</v>
      </c>
      <c r="L17">
        <f>2970+1826+484+(-3+0+0)</f>
        <v>5277</v>
      </c>
      <c r="M17">
        <f>1226+1373+1826+746+576+(-13+0+0+0+0)</f>
        <v>5734</v>
      </c>
    </row>
    <row r="18" spans="1:13" x14ac:dyDescent="0.25">
      <c r="A18" s="3" t="s">
        <v>4</v>
      </c>
      <c r="B18" s="3" t="s">
        <v>5</v>
      </c>
      <c r="C18" s="3" t="s">
        <v>6</v>
      </c>
      <c r="D18" s="3" t="s">
        <v>7</v>
      </c>
      <c r="E18" s="3" t="s">
        <v>8</v>
      </c>
      <c r="F18" s="3" t="s">
        <v>9</v>
      </c>
      <c r="H18" t="s">
        <v>31</v>
      </c>
      <c r="I18">
        <f>2907+1826+425+(-15+0+0)</f>
        <v>5143</v>
      </c>
      <c r="J18">
        <f>2918+1826+388+(-11+0+0)</f>
        <v>5121</v>
      </c>
      <c r="K18">
        <f>2970+1826+384+(-3+0+0)</f>
        <v>5177</v>
      </c>
      <c r="L18">
        <f>2970+1826+484+(-3+0+0)</f>
        <v>5277</v>
      </c>
      <c r="M18">
        <f>1226+1373+1826+746+640+(-13+0+0+0+0)</f>
        <v>5798</v>
      </c>
    </row>
    <row r="19" spans="1:13" x14ac:dyDescent="0.25">
      <c r="A19" t="s">
        <v>152</v>
      </c>
      <c r="B19">
        <v>4</v>
      </c>
      <c r="C19">
        <v>2877</v>
      </c>
      <c r="F19" t="s">
        <v>12</v>
      </c>
      <c r="H19" t="s">
        <v>33</v>
      </c>
      <c r="I19">
        <f>3211+824+658+440+(-23+0+0+0)</f>
        <v>5110</v>
      </c>
      <c r="J19">
        <f>3211+824+658+397+(-10+0+0+0)</f>
        <v>5080</v>
      </c>
      <c r="K19">
        <f>3240+824+658+405+(-1+0+0+0)</f>
        <v>5126</v>
      </c>
      <c r="L19">
        <f>3240+824+658+487+(-1+0+0+0)</f>
        <v>5208</v>
      </c>
      <c r="M19">
        <f>1226+1373+1953+618+620+(-13+0+0+0+0)</f>
        <v>5777</v>
      </c>
    </row>
    <row r="20" spans="1:13" x14ac:dyDescent="0.25">
      <c r="A20" t="s">
        <v>154</v>
      </c>
      <c r="B20">
        <v>4</v>
      </c>
      <c r="C20">
        <v>2970</v>
      </c>
      <c r="F20" t="s">
        <v>12</v>
      </c>
      <c r="H20" t="s">
        <v>35</v>
      </c>
      <c r="I20">
        <f>3211+824+658+396+(-23+0+0+0)</f>
        <v>5066</v>
      </c>
      <c r="J20">
        <f>3211+824+658+354+(-10+0+0+0)</f>
        <v>5037</v>
      </c>
      <c r="K20">
        <f>3240+824+658+361+(-1+0+0+0)</f>
        <v>5082</v>
      </c>
      <c r="L20">
        <f>3240+824+658+438+(-1+0+0+0)</f>
        <v>5159</v>
      </c>
      <c r="M20">
        <f>1226+1373+1953+618+556+(-13+0+0+0+0)</f>
        <v>5713</v>
      </c>
    </row>
    <row r="21" spans="1:13" x14ac:dyDescent="0.25">
      <c r="A21" t="s">
        <v>156</v>
      </c>
      <c r="B21">
        <v>4</v>
      </c>
      <c r="C21">
        <v>3240</v>
      </c>
      <c r="F21" t="s">
        <v>12</v>
      </c>
      <c r="H21" t="s">
        <v>37</v>
      </c>
      <c r="I21">
        <f>3211+824+569+437+(-23+0+5+0)</f>
        <v>5023</v>
      </c>
      <c r="J21">
        <f>3211+824+569+397+(-10+0+0+0)</f>
        <v>4991</v>
      </c>
      <c r="K21">
        <f>3240+824+569+401+(-1+0+0+0)</f>
        <v>5033</v>
      </c>
      <c r="L21">
        <f>3240+824+569+468+(-1+0+0+0)</f>
        <v>5100</v>
      </c>
      <c r="M21">
        <f>1226+1373+1953+569+603+(-13+0+0+0+0)</f>
        <v>5711</v>
      </c>
    </row>
    <row r="22" spans="1:13" x14ac:dyDescent="0.25">
      <c r="H22" t="s">
        <v>39</v>
      </c>
      <c r="I22">
        <f>3211+824+569+443+(-23+0+5+0)</f>
        <v>5029</v>
      </c>
      <c r="J22">
        <f>3211+824+569+403+(-10+0+0+0)</f>
        <v>4997</v>
      </c>
      <c r="K22">
        <f>3240+824+569+406+(-1+0+0+0)</f>
        <v>5038</v>
      </c>
      <c r="L22">
        <f>3240+824+569+466+(-1+0+0+0)</f>
        <v>5098</v>
      </c>
      <c r="M22">
        <f>1226+1373+1953+569+620+(-13+0+0+0+0)</f>
        <v>5728</v>
      </c>
    </row>
    <row r="23" spans="1:13" x14ac:dyDescent="0.25">
      <c r="A23" s="3" t="s">
        <v>201</v>
      </c>
      <c r="H23" t="s">
        <v>40</v>
      </c>
      <c r="I23">
        <f>3211+1345+437+(-23+17+0)</f>
        <v>4987</v>
      </c>
      <c r="J23">
        <f>3211+1345+407+(-10+6+0)</f>
        <v>4959</v>
      </c>
      <c r="K23">
        <f>3240+1345+411+(-1+0+0)</f>
        <v>4995</v>
      </c>
      <c r="L23">
        <f>3240+1345+463+(-1+0+0)</f>
        <v>5047</v>
      </c>
      <c r="M23">
        <f>1226+1373+1953+569+670+(-13+0+0+0+0)</f>
        <v>5778</v>
      </c>
    </row>
    <row r="24" spans="1:13" x14ac:dyDescent="0.25">
      <c r="A24" s="3" t="s">
        <v>4</v>
      </c>
      <c r="B24" s="3" t="s">
        <v>5</v>
      </c>
      <c r="C24" s="3" t="s">
        <v>6</v>
      </c>
      <c r="D24" s="3" t="s">
        <v>7</v>
      </c>
      <c r="E24" s="3" t="s">
        <v>8</v>
      </c>
      <c r="F24" s="3" t="s">
        <v>9</v>
      </c>
      <c r="H24" t="s">
        <v>42</v>
      </c>
      <c r="I24">
        <f>3211+1345+440+(-23+17+0)</f>
        <v>4990</v>
      </c>
      <c r="J24">
        <f>3211+1345+408+(-10+6+0)</f>
        <v>4960</v>
      </c>
      <c r="K24">
        <f>3240+1345+411+(-1+0+0)</f>
        <v>4995</v>
      </c>
      <c r="L24">
        <f>3240+1345+458+(-1+0+0)</f>
        <v>5042</v>
      </c>
    </row>
    <row r="25" spans="1:13" x14ac:dyDescent="0.25">
      <c r="A25" t="s">
        <v>161</v>
      </c>
      <c r="B25">
        <v>2</v>
      </c>
      <c r="C25">
        <v>2825</v>
      </c>
      <c r="F25" t="s">
        <v>12</v>
      </c>
      <c r="H25" t="s">
        <v>43</v>
      </c>
      <c r="I25">
        <f>1044+2869+550+410+(-3+0+0+0)</f>
        <v>4870</v>
      </c>
      <c r="J25">
        <f>1044+2869+550+413+(-3+0+0+0)</f>
        <v>4873</v>
      </c>
      <c r="K25">
        <f>1044+2869+550+471+(-3+0+0+0)</f>
        <v>4931</v>
      </c>
    </row>
    <row r="26" spans="1:13" x14ac:dyDescent="0.25">
      <c r="A26" t="s">
        <v>162</v>
      </c>
      <c r="B26">
        <v>2</v>
      </c>
      <c r="C26">
        <v>2918</v>
      </c>
      <c r="F26" t="s">
        <v>12</v>
      </c>
      <c r="H26" t="s">
        <v>45</v>
      </c>
      <c r="I26">
        <f>1044+2869+550+381+(-3+0+0+0)</f>
        <v>4841</v>
      </c>
      <c r="J26">
        <f>1044+2869+550+379+(-3+0+0+0)</f>
        <v>4839</v>
      </c>
      <c r="K26">
        <f>1044+2869+550+428+(-3+0+0+0)</f>
        <v>4888</v>
      </c>
    </row>
    <row r="28" spans="1:13" x14ac:dyDescent="0.25">
      <c r="A28" s="3" t="s">
        <v>202</v>
      </c>
    </row>
    <row r="29" spans="1:13" x14ac:dyDescent="0.25">
      <c r="A29" s="3" t="s">
        <v>4</v>
      </c>
      <c r="B29" s="3" t="s">
        <v>5</v>
      </c>
      <c r="C29" s="3" t="s">
        <v>6</v>
      </c>
      <c r="D29" s="3" t="s">
        <v>7</v>
      </c>
      <c r="E29" s="3" t="s">
        <v>8</v>
      </c>
      <c r="F29" s="3" t="s">
        <v>9</v>
      </c>
    </row>
    <row r="30" spans="1:13" x14ac:dyDescent="0.25">
      <c r="A30" t="s">
        <v>158</v>
      </c>
      <c r="B30">
        <v>2</v>
      </c>
      <c r="C30">
        <v>3211</v>
      </c>
      <c r="F30" t="s">
        <v>12</v>
      </c>
    </row>
    <row r="32" spans="1:13" x14ac:dyDescent="0.25">
      <c r="A32" s="3" t="s">
        <v>203</v>
      </c>
    </row>
    <row r="33" spans="1:6" x14ac:dyDescent="0.25">
      <c r="A33" s="3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</row>
    <row r="34" spans="1:6" x14ac:dyDescent="0.25">
      <c r="A34" t="s">
        <v>164</v>
      </c>
      <c r="B34">
        <v>2</v>
      </c>
      <c r="C34">
        <v>2827</v>
      </c>
      <c r="F34" t="s">
        <v>12</v>
      </c>
    </row>
    <row r="35" spans="1:6" x14ac:dyDescent="0.25">
      <c r="A35" t="s">
        <v>165</v>
      </c>
      <c r="B35">
        <v>2</v>
      </c>
      <c r="C35">
        <v>2907</v>
      </c>
      <c r="F35" t="s">
        <v>12</v>
      </c>
    </row>
    <row r="37" spans="1:6" x14ac:dyDescent="0.25">
      <c r="A37" s="3" t="s">
        <v>21</v>
      </c>
    </row>
    <row r="38" spans="1:6" x14ac:dyDescent="0.25">
      <c r="A38" s="3" t="s">
        <v>4</v>
      </c>
      <c r="B38" s="3" t="s">
        <v>5</v>
      </c>
      <c r="C38" s="3" t="s">
        <v>6</v>
      </c>
      <c r="D38" s="3" t="s">
        <v>7</v>
      </c>
      <c r="E38" s="3" t="s">
        <v>8</v>
      </c>
      <c r="F38" s="3" t="s">
        <v>9</v>
      </c>
    </row>
    <row r="39" spans="1:6" x14ac:dyDescent="0.25">
      <c r="A39" t="s">
        <v>24</v>
      </c>
      <c r="B39">
        <v>2</v>
      </c>
      <c r="C39">
        <v>381</v>
      </c>
      <c r="F39" t="s">
        <v>12</v>
      </c>
    </row>
    <row r="40" spans="1:6" x14ac:dyDescent="0.25">
      <c r="A40" t="s">
        <v>26</v>
      </c>
      <c r="B40">
        <v>2</v>
      </c>
      <c r="C40">
        <v>397</v>
      </c>
      <c r="F40" t="s">
        <v>12</v>
      </c>
    </row>
    <row r="41" spans="1:6" x14ac:dyDescent="0.25">
      <c r="A41" t="s">
        <v>28</v>
      </c>
      <c r="B41">
        <v>2</v>
      </c>
      <c r="C41">
        <v>410</v>
      </c>
      <c r="F41" t="s">
        <v>12</v>
      </c>
    </row>
    <row r="42" spans="1:6" x14ac:dyDescent="0.25">
      <c r="A42" t="s">
        <v>234</v>
      </c>
      <c r="B42">
        <v>4</v>
      </c>
      <c r="C42">
        <v>437</v>
      </c>
      <c r="F42" t="s">
        <v>12</v>
      </c>
    </row>
    <row r="43" spans="1:6" x14ac:dyDescent="0.25">
      <c r="A43" t="s">
        <v>36</v>
      </c>
      <c r="B43">
        <v>2</v>
      </c>
      <c r="C43">
        <v>439</v>
      </c>
      <c r="F43" t="s">
        <v>12</v>
      </c>
    </row>
    <row r="44" spans="1:6" x14ac:dyDescent="0.25">
      <c r="A44" t="s">
        <v>32</v>
      </c>
      <c r="B44">
        <v>2</v>
      </c>
      <c r="C44">
        <v>443</v>
      </c>
      <c r="F44" t="s">
        <v>12</v>
      </c>
    </row>
    <row r="45" spans="1:6" x14ac:dyDescent="0.25">
      <c r="A45" t="s">
        <v>38</v>
      </c>
      <c r="B45">
        <v>2</v>
      </c>
      <c r="C45">
        <v>550</v>
      </c>
      <c r="F45" t="s">
        <v>12</v>
      </c>
    </row>
    <row r="47" spans="1:6" x14ac:dyDescent="0.25">
      <c r="A47" s="3" t="s">
        <v>41</v>
      </c>
    </row>
    <row r="48" spans="1:6" x14ac:dyDescent="0.25">
      <c r="A48" s="3" t="s">
        <v>4</v>
      </c>
      <c r="B48" s="3" t="s">
        <v>5</v>
      </c>
      <c r="C48" s="3" t="s">
        <v>6</v>
      </c>
      <c r="D48" s="3" t="s">
        <v>7</v>
      </c>
      <c r="E48" s="3" t="s">
        <v>8</v>
      </c>
      <c r="F48" s="3" t="s">
        <v>9</v>
      </c>
    </row>
    <row r="49" spans="1:6" x14ac:dyDescent="0.25">
      <c r="A49" s="5" t="s">
        <v>44</v>
      </c>
      <c r="B49" s="5">
        <v>2</v>
      </c>
      <c r="C49" s="5">
        <v>1345</v>
      </c>
      <c r="F49" t="s">
        <v>12</v>
      </c>
    </row>
    <row r="51" spans="1:6" x14ac:dyDescent="0.25">
      <c r="A51" s="3" t="s">
        <v>46</v>
      </c>
    </row>
    <row r="52" spans="1:6" x14ac:dyDescent="0.25">
      <c r="A52" s="3" t="s">
        <v>4</v>
      </c>
      <c r="B52" s="3" t="s">
        <v>5</v>
      </c>
      <c r="C52" s="3" t="s">
        <v>6</v>
      </c>
      <c r="D52" s="3" t="s">
        <v>7</v>
      </c>
      <c r="E52" s="3" t="s">
        <v>8</v>
      </c>
      <c r="F52" s="3" t="s">
        <v>9</v>
      </c>
    </row>
    <row r="53" spans="1:6" x14ac:dyDescent="0.25">
      <c r="A53" t="s">
        <v>47</v>
      </c>
      <c r="B53">
        <v>2</v>
      </c>
      <c r="C53">
        <v>343</v>
      </c>
      <c r="F53" t="s">
        <v>12</v>
      </c>
    </row>
    <row r="54" spans="1:6" x14ac:dyDescent="0.25">
      <c r="A54" t="s">
        <v>182</v>
      </c>
      <c r="B54">
        <v>2</v>
      </c>
      <c r="C54">
        <v>349</v>
      </c>
      <c r="F54" t="s">
        <v>12</v>
      </c>
    </row>
    <row r="55" spans="1:6" x14ac:dyDescent="0.25">
      <c r="A55" t="s">
        <v>48</v>
      </c>
      <c r="B55">
        <v>2</v>
      </c>
      <c r="C55">
        <v>351</v>
      </c>
      <c r="F55" t="s">
        <v>12</v>
      </c>
    </row>
    <row r="56" spans="1:6" x14ac:dyDescent="0.25">
      <c r="A56" t="s">
        <v>181</v>
      </c>
      <c r="B56">
        <v>2</v>
      </c>
      <c r="C56">
        <v>353</v>
      </c>
      <c r="F56" t="s">
        <v>12</v>
      </c>
    </row>
    <row r="57" spans="1:6" x14ac:dyDescent="0.25">
      <c r="A57" t="s">
        <v>50</v>
      </c>
      <c r="B57">
        <v>2</v>
      </c>
      <c r="C57">
        <v>354</v>
      </c>
      <c r="F57" t="s">
        <v>12</v>
      </c>
    </row>
    <row r="58" spans="1:6" x14ac:dyDescent="0.25">
      <c r="A58" t="s">
        <v>51</v>
      </c>
      <c r="B58">
        <v>2</v>
      </c>
      <c r="C58">
        <v>361</v>
      </c>
      <c r="F58" t="s">
        <v>12</v>
      </c>
    </row>
    <row r="59" spans="1:6" x14ac:dyDescent="0.25">
      <c r="A59" t="s">
        <v>53</v>
      </c>
      <c r="B59">
        <v>2</v>
      </c>
      <c r="C59">
        <v>376</v>
      </c>
      <c r="F59" t="s">
        <v>12</v>
      </c>
    </row>
    <row r="60" spans="1:6" x14ac:dyDescent="0.25">
      <c r="A60" t="s">
        <v>235</v>
      </c>
      <c r="B60">
        <v>4</v>
      </c>
      <c r="C60">
        <v>379</v>
      </c>
      <c r="F60" t="s">
        <v>12</v>
      </c>
    </row>
    <row r="61" spans="1:6" x14ac:dyDescent="0.25">
      <c r="A61" t="s">
        <v>54</v>
      </c>
      <c r="B61">
        <v>2</v>
      </c>
      <c r="C61">
        <v>382</v>
      </c>
      <c r="F61" t="s">
        <v>12</v>
      </c>
    </row>
    <row r="62" spans="1:6" x14ac:dyDescent="0.25">
      <c r="A62" t="s">
        <v>55</v>
      </c>
      <c r="B62">
        <v>2</v>
      </c>
      <c r="C62">
        <v>384</v>
      </c>
      <c r="F62" t="s">
        <v>12</v>
      </c>
    </row>
    <row r="63" spans="1:6" x14ac:dyDescent="0.25">
      <c r="A63" t="s">
        <v>236</v>
      </c>
      <c r="B63">
        <v>4</v>
      </c>
      <c r="C63">
        <v>388</v>
      </c>
      <c r="F63" t="s">
        <v>12</v>
      </c>
    </row>
    <row r="64" spans="1:6" x14ac:dyDescent="0.25">
      <c r="A64" t="s">
        <v>217</v>
      </c>
      <c r="B64">
        <v>4</v>
      </c>
      <c r="C64">
        <v>397</v>
      </c>
      <c r="F64" t="s">
        <v>12</v>
      </c>
    </row>
    <row r="65" spans="1:6" x14ac:dyDescent="0.25">
      <c r="A65" t="s">
        <v>188</v>
      </c>
      <c r="B65">
        <v>2</v>
      </c>
      <c r="C65">
        <v>400</v>
      </c>
      <c r="F65" t="s">
        <v>12</v>
      </c>
    </row>
    <row r="66" spans="1:6" x14ac:dyDescent="0.25">
      <c r="A66" t="s">
        <v>186</v>
      </c>
      <c r="B66">
        <v>2</v>
      </c>
      <c r="C66">
        <v>401</v>
      </c>
      <c r="F66" t="s">
        <v>12</v>
      </c>
    </row>
    <row r="67" spans="1:6" x14ac:dyDescent="0.25">
      <c r="A67" t="s">
        <v>189</v>
      </c>
      <c r="B67">
        <v>2</v>
      </c>
      <c r="C67">
        <v>403</v>
      </c>
      <c r="F67" t="s">
        <v>12</v>
      </c>
    </row>
    <row r="68" spans="1:6" x14ac:dyDescent="0.25">
      <c r="A68" t="s">
        <v>237</v>
      </c>
      <c r="B68">
        <v>4</v>
      </c>
      <c r="C68">
        <v>405</v>
      </c>
      <c r="F68" t="s">
        <v>12</v>
      </c>
    </row>
    <row r="69" spans="1:6" x14ac:dyDescent="0.25">
      <c r="A69" t="s">
        <v>238</v>
      </c>
      <c r="B69">
        <v>2</v>
      </c>
      <c r="C69">
        <v>406</v>
      </c>
      <c r="F69" t="s">
        <v>12</v>
      </c>
    </row>
    <row r="70" spans="1:6" x14ac:dyDescent="0.25">
      <c r="A70" t="s">
        <v>64</v>
      </c>
      <c r="B70">
        <v>2</v>
      </c>
      <c r="C70">
        <v>407</v>
      </c>
      <c r="F70" t="s">
        <v>12</v>
      </c>
    </row>
    <row r="71" spans="1:6" x14ac:dyDescent="0.25">
      <c r="A71" t="s">
        <v>207</v>
      </c>
      <c r="B71">
        <v>2</v>
      </c>
      <c r="C71">
        <v>408</v>
      </c>
      <c r="F71" t="s">
        <v>12</v>
      </c>
    </row>
    <row r="72" spans="1:6" x14ac:dyDescent="0.25">
      <c r="A72" t="s">
        <v>63</v>
      </c>
      <c r="B72">
        <v>2</v>
      </c>
      <c r="C72">
        <v>410</v>
      </c>
      <c r="F72" t="s">
        <v>12</v>
      </c>
    </row>
    <row r="73" spans="1:6" x14ac:dyDescent="0.25">
      <c r="A73" t="s">
        <v>227</v>
      </c>
      <c r="B73">
        <v>4</v>
      </c>
      <c r="C73">
        <v>411</v>
      </c>
      <c r="F73" t="s">
        <v>12</v>
      </c>
    </row>
    <row r="74" spans="1:6" x14ac:dyDescent="0.25">
      <c r="A74" t="s">
        <v>66</v>
      </c>
      <c r="B74">
        <v>2</v>
      </c>
      <c r="C74">
        <v>413</v>
      </c>
      <c r="F74" t="s">
        <v>12</v>
      </c>
    </row>
    <row r="75" spans="1:6" x14ac:dyDescent="0.25">
      <c r="A75" t="s">
        <v>209</v>
      </c>
      <c r="B75">
        <v>2</v>
      </c>
      <c r="C75">
        <v>428</v>
      </c>
      <c r="F75" t="s">
        <v>12</v>
      </c>
    </row>
    <row r="76" spans="1:6" x14ac:dyDescent="0.25">
      <c r="A76" t="s">
        <v>210</v>
      </c>
      <c r="B76">
        <v>2</v>
      </c>
      <c r="C76">
        <v>438</v>
      </c>
      <c r="F76" t="s">
        <v>12</v>
      </c>
    </row>
    <row r="77" spans="1:6" x14ac:dyDescent="0.25">
      <c r="A77" t="s">
        <v>71</v>
      </c>
      <c r="B77">
        <v>2</v>
      </c>
      <c r="C77">
        <v>458</v>
      </c>
      <c r="F77" t="s">
        <v>12</v>
      </c>
    </row>
    <row r="78" spans="1:6" x14ac:dyDescent="0.25">
      <c r="A78" t="s">
        <v>72</v>
      </c>
      <c r="B78">
        <v>2</v>
      </c>
      <c r="C78">
        <v>463</v>
      </c>
      <c r="F78" t="s">
        <v>12</v>
      </c>
    </row>
    <row r="79" spans="1:6" x14ac:dyDescent="0.25">
      <c r="A79" t="s">
        <v>69</v>
      </c>
      <c r="B79">
        <v>2</v>
      </c>
      <c r="C79">
        <v>466</v>
      </c>
      <c r="F79" t="s">
        <v>12</v>
      </c>
    </row>
    <row r="80" spans="1:6" x14ac:dyDescent="0.25">
      <c r="A80" t="s">
        <v>70</v>
      </c>
      <c r="B80">
        <v>2</v>
      </c>
      <c r="C80">
        <v>468</v>
      </c>
      <c r="F80" t="s">
        <v>12</v>
      </c>
    </row>
    <row r="81" spans="1:6" x14ac:dyDescent="0.25">
      <c r="A81" t="s">
        <v>239</v>
      </c>
      <c r="B81">
        <v>4</v>
      </c>
      <c r="C81">
        <v>471</v>
      </c>
      <c r="F81" t="s">
        <v>12</v>
      </c>
    </row>
    <row r="82" spans="1:6" x14ac:dyDescent="0.25">
      <c r="A82" t="s">
        <v>77</v>
      </c>
      <c r="B82">
        <v>2</v>
      </c>
      <c r="C82">
        <v>481</v>
      </c>
      <c r="F82" t="s">
        <v>12</v>
      </c>
    </row>
    <row r="83" spans="1:6" x14ac:dyDescent="0.25">
      <c r="A83" t="s">
        <v>229</v>
      </c>
      <c r="B83">
        <v>4</v>
      </c>
      <c r="C83">
        <v>484</v>
      </c>
      <c r="F83" t="s">
        <v>12</v>
      </c>
    </row>
    <row r="84" spans="1:6" x14ac:dyDescent="0.25">
      <c r="A84" t="s">
        <v>76</v>
      </c>
      <c r="B84">
        <v>2</v>
      </c>
      <c r="C84">
        <v>487</v>
      </c>
      <c r="F84" t="s">
        <v>12</v>
      </c>
    </row>
    <row r="85" spans="1:6" x14ac:dyDescent="0.25">
      <c r="A85" t="s">
        <v>78</v>
      </c>
      <c r="B85">
        <v>2</v>
      </c>
      <c r="C85">
        <v>496</v>
      </c>
      <c r="F85" t="s">
        <v>12</v>
      </c>
    </row>
    <row r="86" spans="1:6" x14ac:dyDescent="0.25">
      <c r="A86" t="s">
        <v>80</v>
      </c>
      <c r="B86">
        <v>2</v>
      </c>
      <c r="C86">
        <v>518</v>
      </c>
      <c r="F86" t="s">
        <v>12</v>
      </c>
    </row>
    <row r="87" spans="1:6" x14ac:dyDescent="0.25">
      <c r="A87" t="s">
        <v>79</v>
      </c>
      <c r="B87">
        <v>2</v>
      </c>
      <c r="C87">
        <v>520</v>
      </c>
      <c r="F87" t="s">
        <v>12</v>
      </c>
    </row>
    <row r="88" spans="1:6" x14ac:dyDescent="0.25">
      <c r="A88" t="s">
        <v>82</v>
      </c>
      <c r="B88">
        <v>2</v>
      </c>
      <c r="C88">
        <v>526</v>
      </c>
      <c r="F88" t="s">
        <v>12</v>
      </c>
    </row>
    <row r="89" spans="1:6" x14ac:dyDescent="0.25">
      <c r="A89" t="s">
        <v>84</v>
      </c>
      <c r="B89">
        <v>2</v>
      </c>
      <c r="C89">
        <v>530</v>
      </c>
      <c r="F89" t="s">
        <v>12</v>
      </c>
    </row>
    <row r="90" spans="1:6" x14ac:dyDescent="0.25">
      <c r="A90" t="s">
        <v>81</v>
      </c>
      <c r="B90">
        <v>2</v>
      </c>
      <c r="C90">
        <v>535</v>
      </c>
      <c r="F90" t="s">
        <v>12</v>
      </c>
    </row>
    <row r="91" spans="1:6" x14ac:dyDescent="0.25">
      <c r="A91" t="s">
        <v>85</v>
      </c>
      <c r="B91">
        <v>2</v>
      </c>
      <c r="C91">
        <v>536</v>
      </c>
      <c r="F91" t="s">
        <v>12</v>
      </c>
    </row>
    <row r="92" spans="1:6" x14ac:dyDescent="0.25">
      <c r="A92" t="s">
        <v>83</v>
      </c>
      <c r="B92">
        <v>2</v>
      </c>
      <c r="C92">
        <v>538</v>
      </c>
      <c r="F92" t="s">
        <v>12</v>
      </c>
    </row>
    <row r="93" spans="1:6" x14ac:dyDescent="0.25">
      <c r="A93" t="s">
        <v>93</v>
      </c>
      <c r="B93">
        <v>4</v>
      </c>
      <c r="C93">
        <v>550</v>
      </c>
      <c r="F93" t="s">
        <v>12</v>
      </c>
    </row>
    <row r="94" spans="1:6" x14ac:dyDescent="0.25">
      <c r="A94" t="s">
        <v>86</v>
      </c>
      <c r="B94">
        <v>2</v>
      </c>
      <c r="C94">
        <v>556</v>
      </c>
      <c r="F94" t="s">
        <v>12</v>
      </c>
    </row>
    <row r="95" spans="1:6" x14ac:dyDescent="0.25">
      <c r="A95" t="s">
        <v>196</v>
      </c>
      <c r="B95">
        <v>8</v>
      </c>
      <c r="C95">
        <v>569</v>
      </c>
      <c r="F95" t="s">
        <v>12</v>
      </c>
    </row>
    <row r="96" spans="1:6" x14ac:dyDescent="0.25">
      <c r="A96" t="s">
        <v>87</v>
      </c>
      <c r="B96">
        <v>2</v>
      </c>
      <c r="C96">
        <v>576</v>
      </c>
      <c r="F96" t="s">
        <v>12</v>
      </c>
    </row>
    <row r="97" spans="1:6" x14ac:dyDescent="0.25">
      <c r="A97" t="s">
        <v>88</v>
      </c>
      <c r="B97">
        <v>2</v>
      </c>
      <c r="C97">
        <v>603</v>
      </c>
      <c r="F97" t="s">
        <v>12</v>
      </c>
    </row>
    <row r="98" spans="1:6" x14ac:dyDescent="0.25">
      <c r="A98" t="s">
        <v>89</v>
      </c>
      <c r="B98">
        <v>2</v>
      </c>
      <c r="C98">
        <v>612</v>
      </c>
      <c r="F98" t="s">
        <v>12</v>
      </c>
    </row>
    <row r="99" spans="1:6" x14ac:dyDescent="0.25">
      <c r="A99" t="s">
        <v>96</v>
      </c>
      <c r="B99">
        <v>2</v>
      </c>
      <c r="C99">
        <v>618</v>
      </c>
      <c r="F99" t="s">
        <v>12</v>
      </c>
    </row>
    <row r="100" spans="1:6" x14ac:dyDescent="0.25">
      <c r="A100" t="s">
        <v>240</v>
      </c>
      <c r="B100">
        <v>4</v>
      </c>
      <c r="C100">
        <v>620</v>
      </c>
      <c r="F100" t="s">
        <v>12</v>
      </c>
    </row>
    <row r="101" spans="1:6" x14ac:dyDescent="0.25">
      <c r="A101" t="s">
        <v>92</v>
      </c>
      <c r="B101">
        <v>2</v>
      </c>
      <c r="C101">
        <v>640</v>
      </c>
      <c r="F101" t="s">
        <v>12</v>
      </c>
    </row>
    <row r="102" spans="1:6" x14ac:dyDescent="0.25">
      <c r="A102" t="s">
        <v>102</v>
      </c>
      <c r="B102">
        <v>4</v>
      </c>
      <c r="C102">
        <v>658</v>
      </c>
      <c r="F102" t="s">
        <v>12</v>
      </c>
    </row>
    <row r="103" spans="1:6" x14ac:dyDescent="0.25">
      <c r="A103" t="s">
        <v>95</v>
      </c>
      <c r="B103">
        <v>2</v>
      </c>
      <c r="C103">
        <v>670</v>
      </c>
      <c r="F103" t="s">
        <v>12</v>
      </c>
    </row>
    <row r="104" spans="1:6" x14ac:dyDescent="0.25">
      <c r="A104" t="s">
        <v>97</v>
      </c>
      <c r="B104">
        <v>2</v>
      </c>
      <c r="C104">
        <v>704</v>
      </c>
      <c r="F104" t="s">
        <v>12</v>
      </c>
    </row>
    <row r="105" spans="1:6" x14ac:dyDescent="0.25">
      <c r="A105" t="s">
        <v>98</v>
      </c>
      <c r="B105">
        <v>2</v>
      </c>
      <c r="C105">
        <v>746</v>
      </c>
      <c r="F105" t="s">
        <v>12</v>
      </c>
    </row>
    <row r="106" spans="1:6" x14ac:dyDescent="0.25">
      <c r="A106" t="s">
        <v>100</v>
      </c>
      <c r="B106">
        <v>2</v>
      </c>
      <c r="C106">
        <v>824</v>
      </c>
      <c r="F106" t="s">
        <v>12</v>
      </c>
    </row>
    <row r="107" spans="1:6" x14ac:dyDescent="0.25">
      <c r="A107" t="s">
        <v>101</v>
      </c>
      <c r="B107">
        <v>2</v>
      </c>
      <c r="C107">
        <v>834</v>
      </c>
      <c r="F107" t="s">
        <v>12</v>
      </c>
    </row>
    <row r="108" spans="1:6" x14ac:dyDescent="0.25">
      <c r="A108" t="s">
        <v>103</v>
      </c>
      <c r="B108">
        <v>2</v>
      </c>
      <c r="C108">
        <v>903</v>
      </c>
      <c r="F108" t="s">
        <v>12</v>
      </c>
    </row>
    <row r="109" spans="1:6" x14ac:dyDescent="0.25">
      <c r="A109" t="s">
        <v>104</v>
      </c>
      <c r="B109">
        <v>6</v>
      </c>
      <c r="C109">
        <v>1345</v>
      </c>
      <c r="F109" t="s">
        <v>12</v>
      </c>
    </row>
    <row r="111" spans="1:6" x14ac:dyDescent="0.25">
      <c r="A111" s="3" t="s">
        <v>105</v>
      </c>
    </row>
    <row r="112" spans="1:6" x14ac:dyDescent="0.25">
      <c r="A112" s="3" t="s">
        <v>4</v>
      </c>
      <c r="B112" s="3" t="s">
        <v>5</v>
      </c>
      <c r="C112" s="3" t="s">
        <v>6</v>
      </c>
      <c r="D112" s="3" t="s">
        <v>7</v>
      </c>
      <c r="E112" s="3" t="s">
        <v>8</v>
      </c>
      <c r="F112" s="3" t="s">
        <v>9</v>
      </c>
    </row>
    <row r="113" spans="1:6" x14ac:dyDescent="0.25">
      <c r="A113" t="s">
        <v>106</v>
      </c>
      <c r="B113">
        <v>2</v>
      </c>
      <c r="C113">
        <v>440</v>
      </c>
      <c r="F113" t="s">
        <v>12</v>
      </c>
    </row>
    <row r="115" spans="1:6" x14ac:dyDescent="0.25">
      <c r="A115" s="3" t="s">
        <v>107</v>
      </c>
    </row>
    <row r="116" spans="1:6" x14ac:dyDescent="0.25">
      <c r="A116" s="3" t="s">
        <v>4</v>
      </c>
      <c r="B116" s="3" t="s">
        <v>5</v>
      </c>
      <c r="C116" s="3" t="s">
        <v>6</v>
      </c>
      <c r="D116" s="3" t="s">
        <v>7</v>
      </c>
      <c r="E116" s="3" t="s">
        <v>8</v>
      </c>
      <c r="F116" s="3" t="s">
        <v>9</v>
      </c>
    </row>
    <row r="117" spans="1:6" x14ac:dyDescent="0.25">
      <c r="A117" s="5" t="s">
        <v>108</v>
      </c>
      <c r="B117" s="5">
        <v>2</v>
      </c>
      <c r="C117" s="5">
        <v>569</v>
      </c>
      <c r="F117" t="s">
        <v>12</v>
      </c>
    </row>
    <row r="119" spans="1:6" x14ac:dyDescent="0.25">
      <c r="A119" s="3" t="s">
        <v>109</v>
      </c>
    </row>
    <row r="120" spans="1:6" x14ac:dyDescent="0.25">
      <c r="A120" s="3" t="s">
        <v>4</v>
      </c>
      <c r="B120" s="3" t="s">
        <v>5</v>
      </c>
      <c r="C120" s="3" t="s">
        <v>6</v>
      </c>
      <c r="D120" s="3" t="s">
        <v>7</v>
      </c>
      <c r="E120" s="3" t="s">
        <v>8</v>
      </c>
      <c r="F120" s="3" t="s">
        <v>9</v>
      </c>
    </row>
    <row r="121" spans="1:6" x14ac:dyDescent="0.25">
      <c r="A121" t="s">
        <v>110</v>
      </c>
      <c r="B121">
        <v>2</v>
      </c>
      <c r="C121">
        <v>373</v>
      </c>
      <c r="F121" t="s">
        <v>12</v>
      </c>
    </row>
    <row r="122" spans="1:6" x14ac:dyDescent="0.25">
      <c r="A122" t="s">
        <v>111</v>
      </c>
      <c r="B122">
        <v>2</v>
      </c>
      <c r="C122">
        <v>382</v>
      </c>
      <c r="F122" t="s">
        <v>12</v>
      </c>
    </row>
    <row r="123" spans="1:6" x14ac:dyDescent="0.25">
      <c r="A123" t="s">
        <v>112</v>
      </c>
      <c r="B123">
        <v>2</v>
      </c>
      <c r="C123">
        <v>405</v>
      </c>
      <c r="F123" t="s">
        <v>12</v>
      </c>
    </row>
    <row r="124" spans="1:6" x14ac:dyDescent="0.25">
      <c r="A124" t="s">
        <v>114</v>
      </c>
      <c r="B124">
        <v>2</v>
      </c>
      <c r="C124">
        <v>658</v>
      </c>
      <c r="F124" t="s">
        <v>12</v>
      </c>
    </row>
    <row r="125" spans="1:6" x14ac:dyDescent="0.25">
      <c r="A125" t="s">
        <v>113</v>
      </c>
      <c r="B125">
        <v>4</v>
      </c>
      <c r="C125">
        <v>824</v>
      </c>
      <c r="F125" t="s">
        <v>12</v>
      </c>
    </row>
    <row r="127" spans="1:6" x14ac:dyDescent="0.25">
      <c r="A127" s="3" t="s">
        <v>115</v>
      </c>
    </row>
    <row r="128" spans="1:6" x14ac:dyDescent="0.25">
      <c r="A128" s="3" t="s">
        <v>4</v>
      </c>
      <c r="B128" s="3" t="s">
        <v>5</v>
      </c>
      <c r="C128" s="3" t="s">
        <v>6</v>
      </c>
      <c r="D128" s="3" t="s">
        <v>7</v>
      </c>
      <c r="E128" s="3" t="s">
        <v>8</v>
      </c>
      <c r="F128" s="3" t="s">
        <v>9</v>
      </c>
    </row>
    <row r="129" spans="1:6" x14ac:dyDescent="0.25">
      <c r="A129" s="5" t="s">
        <v>211</v>
      </c>
      <c r="B129" s="5">
        <v>6</v>
      </c>
      <c r="C129" s="5">
        <v>1826</v>
      </c>
      <c r="F129" t="s">
        <v>12</v>
      </c>
    </row>
    <row r="130" spans="1:6" x14ac:dyDescent="0.25">
      <c r="A130" s="5" t="s">
        <v>118</v>
      </c>
      <c r="B130" s="5">
        <v>4</v>
      </c>
      <c r="C130" s="5">
        <v>1884</v>
      </c>
      <c r="F130" t="s">
        <v>12</v>
      </c>
    </row>
    <row r="131" spans="1:6" x14ac:dyDescent="0.25">
      <c r="A131" s="5" t="s">
        <v>119</v>
      </c>
      <c r="B131" s="5">
        <v>2</v>
      </c>
      <c r="C131" s="5">
        <v>1953</v>
      </c>
      <c r="F131" t="s">
        <v>12</v>
      </c>
    </row>
    <row r="132" spans="1:6" x14ac:dyDescent="0.25">
      <c r="A132" s="5" t="s">
        <v>120</v>
      </c>
      <c r="B132" s="5">
        <v>2</v>
      </c>
      <c r="C132" s="5">
        <v>1983</v>
      </c>
      <c r="F132" t="s">
        <v>12</v>
      </c>
    </row>
    <row r="133" spans="1:6" x14ac:dyDescent="0.25">
      <c r="A133" s="5" t="s">
        <v>121</v>
      </c>
      <c r="B133" s="5">
        <v>2</v>
      </c>
      <c r="C133" s="5">
        <v>2032</v>
      </c>
      <c r="F133" t="s">
        <v>12</v>
      </c>
    </row>
    <row r="134" spans="1:6" x14ac:dyDescent="0.25">
      <c r="A134" s="5" t="s">
        <v>122</v>
      </c>
      <c r="B134" s="5">
        <v>2</v>
      </c>
      <c r="C134" s="5">
        <v>2081</v>
      </c>
      <c r="F134" t="s">
        <v>12</v>
      </c>
    </row>
    <row r="136" spans="1:6" x14ac:dyDescent="0.25">
      <c r="A136" s="3" t="s">
        <v>123</v>
      </c>
    </row>
    <row r="137" spans="1:6" x14ac:dyDescent="0.25">
      <c r="A137" s="3" t="s">
        <v>4</v>
      </c>
      <c r="B137" s="3" t="s">
        <v>5</v>
      </c>
      <c r="C137" s="3" t="s">
        <v>6</v>
      </c>
      <c r="D137" s="3" t="s">
        <v>7</v>
      </c>
      <c r="E137" s="3" t="s">
        <v>8</v>
      </c>
      <c r="F137" s="3" t="s">
        <v>9</v>
      </c>
    </row>
    <row r="138" spans="1:6" x14ac:dyDescent="0.25">
      <c r="A138" t="s">
        <v>125</v>
      </c>
      <c r="B138">
        <v>2</v>
      </c>
      <c r="C138">
        <v>381</v>
      </c>
      <c r="F138" t="s">
        <v>12</v>
      </c>
    </row>
    <row r="139" spans="1:6" x14ac:dyDescent="0.25">
      <c r="A139" t="s">
        <v>124</v>
      </c>
      <c r="B139">
        <v>2</v>
      </c>
      <c r="C139">
        <v>391</v>
      </c>
      <c r="F139" t="s">
        <v>12</v>
      </c>
    </row>
    <row r="140" spans="1:6" x14ac:dyDescent="0.25">
      <c r="A140" t="s">
        <v>127</v>
      </c>
      <c r="B140">
        <v>2</v>
      </c>
      <c r="C140">
        <v>415</v>
      </c>
      <c r="F140" t="s">
        <v>12</v>
      </c>
    </row>
    <row r="141" spans="1:6" x14ac:dyDescent="0.25">
      <c r="A141" t="s">
        <v>126</v>
      </c>
      <c r="B141">
        <v>2</v>
      </c>
      <c r="C141">
        <v>418</v>
      </c>
      <c r="F141" t="s">
        <v>12</v>
      </c>
    </row>
    <row r="142" spans="1:6" x14ac:dyDescent="0.25">
      <c r="A142" t="s">
        <v>129</v>
      </c>
      <c r="B142">
        <v>2</v>
      </c>
      <c r="C142">
        <v>420</v>
      </c>
      <c r="F142" t="s">
        <v>12</v>
      </c>
    </row>
    <row r="143" spans="1:6" x14ac:dyDescent="0.25">
      <c r="A143" t="s">
        <v>128</v>
      </c>
      <c r="B143">
        <v>2</v>
      </c>
      <c r="C143">
        <v>425</v>
      </c>
      <c r="F143" t="s">
        <v>12</v>
      </c>
    </row>
    <row r="144" spans="1:6" x14ac:dyDescent="0.25">
      <c r="A144" t="s">
        <v>130</v>
      </c>
      <c r="B144">
        <v>2</v>
      </c>
      <c r="C144">
        <v>436</v>
      </c>
      <c r="F144" t="s">
        <v>12</v>
      </c>
    </row>
    <row r="145" spans="1:6" x14ac:dyDescent="0.25">
      <c r="A145" t="s">
        <v>131</v>
      </c>
      <c r="B145">
        <v>2</v>
      </c>
      <c r="C145">
        <v>441</v>
      </c>
      <c r="F145" t="s">
        <v>12</v>
      </c>
    </row>
    <row r="147" spans="1:6" x14ac:dyDescent="0.25">
      <c r="A147" s="3" t="s">
        <v>132</v>
      </c>
    </row>
    <row r="148" spans="1:6" x14ac:dyDescent="0.25">
      <c r="A148" s="3" t="s">
        <v>4</v>
      </c>
      <c r="B148" s="3" t="s">
        <v>5</v>
      </c>
      <c r="C148" s="3" t="s">
        <v>6</v>
      </c>
      <c r="D148" s="3" t="s">
        <v>7</v>
      </c>
      <c r="E148" s="3" t="s">
        <v>8</v>
      </c>
      <c r="F148" s="3" t="s">
        <v>9</v>
      </c>
    </row>
    <row r="149" spans="1:6" x14ac:dyDescent="0.25">
      <c r="A149" s="5" t="s">
        <v>133</v>
      </c>
      <c r="B149" s="5">
        <v>2</v>
      </c>
      <c r="C149" s="5">
        <v>1983</v>
      </c>
      <c r="F149" t="s">
        <v>12</v>
      </c>
    </row>
    <row r="150" spans="1:6" x14ac:dyDescent="0.25">
      <c r="A150" s="5" t="s">
        <v>134</v>
      </c>
      <c r="B150" s="5">
        <v>2</v>
      </c>
      <c r="C150" s="5">
        <v>2081</v>
      </c>
      <c r="F150" t="s">
        <v>12</v>
      </c>
    </row>
    <row r="152" spans="1:6" x14ac:dyDescent="0.25">
      <c r="A152" s="3" t="s">
        <v>135</v>
      </c>
    </row>
    <row r="153" spans="1:6" x14ac:dyDescent="0.25">
      <c r="A153" s="3" t="s">
        <v>4</v>
      </c>
      <c r="B153" s="3" t="s">
        <v>5</v>
      </c>
      <c r="C153" s="3" t="s">
        <v>6</v>
      </c>
      <c r="D153" s="3" t="s">
        <v>7</v>
      </c>
      <c r="E153" s="3" t="s">
        <v>8</v>
      </c>
      <c r="F153" s="3" t="s">
        <v>9</v>
      </c>
    </row>
    <row r="154" spans="1:6" x14ac:dyDescent="0.25">
      <c r="A154" s="5" t="s">
        <v>136</v>
      </c>
      <c r="B154" s="5">
        <v>2</v>
      </c>
      <c r="C154" s="5">
        <v>658</v>
      </c>
      <c r="F154" t="s">
        <v>12</v>
      </c>
    </row>
    <row r="156" spans="1:6" x14ac:dyDescent="0.25">
      <c r="A156" s="3" t="s">
        <v>137</v>
      </c>
    </row>
    <row r="157" spans="1:6" x14ac:dyDescent="0.25">
      <c r="A157" s="3" t="s">
        <v>4</v>
      </c>
      <c r="B157" s="3" t="s">
        <v>5</v>
      </c>
      <c r="C157" s="3" t="s">
        <v>6</v>
      </c>
      <c r="D157" s="3" t="s">
        <v>7</v>
      </c>
      <c r="E157" s="3" t="s">
        <v>8</v>
      </c>
      <c r="F157" s="3" t="s">
        <v>9</v>
      </c>
    </row>
    <row r="158" spans="1:6" x14ac:dyDescent="0.25">
      <c r="A158" t="s">
        <v>138</v>
      </c>
      <c r="B158">
        <v>2</v>
      </c>
      <c r="C158">
        <v>2869</v>
      </c>
      <c r="F158" t="s">
        <v>12</v>
      </c>
    </row>
    <row r="160" spans="1:6" x14ac:dyDescent="0.25">
      <c r="A160" s="3" t="s">
        <v>139</v>
      </c>
    </row>
    <row r="161" spans="1:6" x14ac:dyDescent="0.25">
      <c r="A161" s="3" t="s">
        <v>4</v>
      </c>
      <c r="B161" s="3" t="s">
        <v>5</v>
      </c>
      <c r="C161" s="3" t="s">
        <v>6</v>
      </c>
      <c r="D161" s="3" t="s">
        <v>7</v>
      </c>
      <c r="E161" s="3" t="s">
        <v>8</v>
      </c>
      <c r="F161" s="3" t="s">
        <v>9</v>
      </c>
    </row>
    <row r="162" spans="1:6" x14ac:dyDescent="0.25">
      <c r="A162" s="5" t="s">
        <v>140</v>
      </c>
      <c r="B162" s="5">
        <v>2</v>
      </c>
      <c r="C162" s="5">
        <v>824</v>
      </c>
      <c r="F162" t="s">
        <v>12</v>
      </c>
    </row>
    <row r="163" spans="1:6" x14ac:dyDescent="0.25">
      <c r="A163" s="5" t="s">
        <v>141</v>
      </c>
      <c r="B163" s="5">
        <v>2</v>
      </c>
      <c r="C163" s="5">
        <v>1826</v>
      </c>
      <c r="F163" t="s">
        <v>12</v>
      </c>
    </row>
    <row r="164" spans="1:6" x14ac:dyDescent="0.25">
      <c r="A164" s="5" t="s">
        <v>142</v>
      </c>
      <c r="B164" s="5">
        <v>2</v>
      </c>
      <c r="C164" s="5">
        <v>1884</v>
      </c>
      <c r="F164" t="s">
        <v>12</v>
      </c>
    </row>
    <row r="165" spans="1:6" x14ac:dyDescent="0.25">
      <c r="A165" s="5" t="s">
        <v>143</v>
      </c>
      <c r="B165" s="5">
        <v>2</v>
      </c>
      <c r="C165" s="5">
        <v>1983</v>
      </c>
      <c r="F165" t="s">
        <v>12</v>
      </c>
    </row>
    <row r="166" spans="1:6" x14ac:dyDescent="0.25">
      <c r="A166" s="5" t="s">
        <v>144</v>
      </c>
      <c r="B166" s="5">
        <v>2</v>
      </c>
      <c r="C166" s="5">
        <v>2081</v>
      </c>
      <c r="F166" t="s">
        <v>12</v>
      </c>
    </row>
    <row r="168" spans="1:6" x14ac:dyDescent="0.25">
      <c r="A168" s="3" t="s">
        <v>145</v>
      </c>
    </row>
    <row r="169" spans="1:6" x14ac:dyDescent="0.25">
      <c r="A169" s="3" t="s">
        <v>4</v>
      </c>
      <c r="B169" s="3" t="s">
        <v>5</v>
      </c>
      <c r="C169" s="3" t="s">
        <v>6</v>
      </c>
      <c r="D169" s="3" t="s">
        <v>7</v>
      </c>
      <c r="E169" s="3" t="s">
        <v>8</v>
      </c>
      <c r="F169" s="3" t="s">
        <v>9</v>
      </c>
    </row>
    <row r="170" spans="1:6" x14ac:dyDescent="0.25">
      <c r="A170" s="5" t="s">
        <v>146</v>
      </c>
      <c r="B170" s="5">
        <v>2</v>
      </c>
      <c r="C170" s="5">
        <v>824</v>
      </c>
      <c r="F170" t="s">
        <v>12</v>
      </c>
    </row>
    <row r="171" spans="1:6" x14ac:dyDescent="0.25">
      <c r="A171" s="5" t="s">
        <v>147</v>
      </c>
      <c r="B171" s="5">
        <v>2</v>
      </c>
      <c r="C171" s="5">
        <v>1826</v>
      </c>
      <c r="F171" t="s">
        <v>12</v>
      </c>
    </row>
    <row r="172" spans="1:6" x14ac:dyDescent="0.25">
      <c r="A172" s="5" t="s">
        <v>148</v>
      </c>
      <c r="B172" s="5">
        <v>2</v>
      </c>
      <c r="C172" s="5">
        <v>1884</v>
      </c>
      <c r="F172" t="s">
        <v>12</v>
      </c>
    </row>
    <row r="173" spans="1:6" x14ac:dyDescent="0.25">
      <c r="A173" s="5" t="s">
        <v>149</v>
      </c>
      <c r="B173" s="5">
        <v>2</v>
      </c>
      <c r="C173" s="5">
        <v>1983</v>
      </c>
      <c r="F173" t="s">
        <v>12</v>
      </c>
    </row>
    <row r="174" spans="1:6" x14ac:dyDescent="0.25">
      <c r="A174" s="5" t="s">
        <v>150</v>
      </c>
      <c r="B174" s="5">
        <v>2</v>
      </c>
      <c r="C174" s="5">
        <v>2081</v>
      </c>
      <c r="F174" t="s">
        <v>12</v>
      </c>
    </row>
    <row r="176" spans="1:6" x14ac:dyDescent="0.25">
      <c r="A176" s="3" t="s">
        <v>166</v>
      </c>
    </row>
    <row r="177" spans="1:6" x14ac:dyDescent="0.25">
      <c r="A177" s="3" t="s">
        <v>4</v>
      </c>
      <c r="B177" s="3" t="s">
        <v>5</v>
      </c>
      <c r="C177" s="3" t="s">
        <v>6</v>
      </c>
      <c r="D177" s="3" t="s">
        <v>7</v>
      </c>
      <c r="E177" s="3" t="s">
        <v>8</v>
      </c>
      <c r="F177" s="3" t="s">
        <v>9</v>
      </c>
    </row>
    <row r="178" spans="1:6" x14ac:dyDescent="0.25">
      <c r="A178" t="s">
        <v>167</v>
      </c>
      <c r="B178">
        <v>2</v>
      </c>
      <c r="C178">
        <v>1044</v>
      </c>
      <c r="F178" t="s">
        <v>12</v>
      </c>
    </row>
    <row r="179" spans="1:6" x14ac:dyDescent="0.25">
      <c r="A179" t="s">
        <v>168</v>
      </c>
      <c r="B179">
        <v>2</v>
      </c>
      <c r="C179">
        <v>1373</v>
      </c>
      <c r="F179" t="s">
        <v>12</v>
      </c>
    </row>
    <row r="181" spans="1:6" x14ac:dyDescent="0.25">
      <c r="A181" s="6" t="s">
        <v>169</v>
      </c>
    </row>
    <row r="183" spans="1:6" x14ac:dyDescent="0.25">
      <c r="A183" s="6" t="s">
        <v>170</v>
      </c>
      <c r="B183" s="6"/>
      <c r="C183" s="6"/>
    </row>
    <row r="184" spans="1:6" x14ac:dyDescent="0.25">
      <c r="A184" s="6" t="s">
        <v>4</v>
      </c>
      <c r="B184" s="6" t="s">
        <v>5</v>
      </c>
      <c r="C184" s="6" t="s">
        <v>6</v>
      </c>
    </row>
    <row r="185" spans="1:6" x14ac:dyDescent="0.25">
      <c r="A185" t="s">
        <v>171</v>
      </c>
      <c r="B185">
        <v>2</v>
      </c>
      <c r="C185">
        <v>1150</v>
      </c>
    </row>
    <row r="186" spans="1:6" x14ac:dyDescent="0.25">
      <c r="A186" t="s">
        <v>172</v>
      </c>
    </row>
    <row r="187" spans="1:6" x14ac:dyDescent="0.25">
      <c r="A187" s="7"/>
      <c r="B187" s="7"/>
      <c r="C187" s="7"/>
    </row>
    <row r="188" spans="1:6" x14ac:dyDescent="0.25">
      <c r="A188" s="8" t="s">
        <v>173</v>
      </c>
      <c r="B188" s="6"/>
      <c r="C188" s="6"/>
    </row>
    <row r="189" spans="1:6" x14ac:dyDescent="0.25">
      <c r="A189" s="6" t="s">
        <v>4</v>
      </c>
      <c r="B189" s="6" t="s">
        <v>5</v>
      </c>
      <c r="C189" s="6" t="s">
        <v>6</v>
      </c>
    </row>
    <row r="190" spans="1:6" x14ac:dyDescent="0.25">
      <c r="A190" t="s">
        <v>174</v>
      </c>
      <c r="B190">
        <v>2</v>
      </c>
      <c r="C190">
        <v>3690</v>
      </c>
    </row>
    <row r="192" spans="1:6" x14ac:dyDescent="0.25">
      <c r="A192" s="8" t="s">
        <v>175</v>
      </c>
      <c r="B192" s="6"/>
      <c r="C192" s="6"/>
    </row>
    <row r="193" spans="1:3" x14ac:dyDescent="0.25">
      <c r="A193" s="6" t="s">
        <v>4</v>
      </c>
      <c r="B193" s="6" t="s">
        <v>5</v>
      </c>
      <c r="C193" s="6" t="s">
        <v>6</v>
      </c>
    </row>
    <row r="194" spans="1:3" x14ac:dyDescent="0.25">
      <c r="A194" t="s">
        <v>176</v>
      </c>
      <c r="B194">
        <v>2</v>
      </c>
      <c r="C194">
        <v>601</v>
      </c>
    </row>
    <row r="195" spans="1:3" x14ac:dyDescent="0.25">
      <c r="A195" t="s">
        <v>177</v>
      </c>
      <c r="B195">
        <v>2</v>
      </c>
      <c r="C195">
        <v>469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AD51F-CC24-4DC4-BE45-7A5E12E7B53D}">
  <dimension ref="A1:M199"/>
  <sheetViews>
    <sheetView zoomScale="80" zoomScaleNormal="80" workbookViewId="0">
      <selection activeCell="B2" sqref="B2"/>
    </sheetView>
  </sheetViews>
  <sheetFormatPr defaultRowHeight="15" x14ac:dyDescent="0.25"/>
  <cols>
    <col min="1" max="1" width="29.42578125" customWidth="1"/>
  </cols>
  <sheetData>
    <row r="1" spans="1:13" ht="20.25" x14ac:dyDescent="0.3">
      <c r="A1" s="1" t="s">
        <v>0</v>
      </c>
    </row>
    <row r="2" spans="1:13" x14ac:dyDescent="0.25">
      <c r="A2" s="2" t="s">
        <v>241</v>
      </c>
      <c r="B2" s="2"/>
    </row>
    <row r="3" spans="1:13" x14ac:dyDescent="0.25">
      <c r="A3" s="2"/>
      <c r="B3" s="2"/>
    </row>
    <row r="4" spans="1:13" x14ac:dyDescent="0.25">
      <c r="A4" s="3"/>
    </row>
    <row r="5" spans="1:13" x14ac:dyDescent="0.25">
      <c r="A5" s="3"/>
    </row>
    <row r="6" spans="1:13" x14ac:dyDescent="0.25">
      <c r="A6" s="3"/>
    </row>
    <row r="7" spans="1:13" ht="20.25" x14ac:dyDescent="0.3">
      <c r="H7" s="1" t="s">
        <v>1</v>
      </c>
    </row>
    <row r="8" spans="1:13" x14ac:dyDescent="0.25">
      <c r="A8" s="3" t="s">
        <v>2</v>
      </c>
      <c r="H8" s="2" t="s">
        <v>241</v>
      </c>
    </row>
    <row r="9" spans="1:13" x14ac:dyDescent="0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H9" s="3" t="s">
        <v>10</v>
      </c>
    </row>
    <row r="10" spans="1:13" x14ac:dyDescent="0.25">
      <c r="A10" t="s">
        <v>11</v>
      </c>
      <c r="B10">
        <v>2</v>
      </c>
      <c r="C10">
        <v>1540</v>
      </c>
      <c r="F10" t="s">
        <v>12</v>
      </c>
      <c r="H10" s="3" t="s">
        <v>12</v>
      </c>
      <c r="I10" s="3" t="s">
        <v>13</v>
      </c>
      <c r="J10" s="3" t="s">
        <v>14</v>
      </c>
      <c r="K10" s="3" t="s">
        <v>15</v>
      </c>
      <c r="L10" s="3" t="s">
        <v>16</v>
      </c>
      <c r="M10" s="3" t="s">
        <v>17</v>
      </c>
    </row>
    <row r="11" spans="1:13" x14ac:dyDescent="0.25">
      <c r="A11" s="4" t="s">
        <v>242</v>
      </c>
      <c r="H11" t="s">
        <v>19</v>
      </c>
      <c r="I11">
        <f>2974+2189+473+(-15+0+0)</f>
        <v>5621</v>
      </c>
      <c r="J11">
        <f>2971+2189+432+(-11+0+5)</f>
        <v>5586</v>
      </c>
      <c r="K11">
        <f>3026+2189+439+(-6+0+0)</f>
        <v>5648</v>
      </c>
      <c r="L11">
        <f>3026+2189+576+(-3+0+0)</f>
        <v>5788</v>
      </c>
      <c r="M11">
        <f>1289+1444+2137+950+768+(-13+0+0+0+0)</f>
        <v>6575</v>
      </c>
    </row>
    <row r="12" spans="1:13" x14ac:dyDescent="0.25">
      <c r="A12" s="4"/>
      <c r="H12" t="s">
        <v>20</v>
      </c>
      <c r="I12">
        <f>2974+2189+433+(-15+0+0)</f>
        <v>5581</v>
      </c>
      <c r="J12">
        <f>2971+2189+393+(-11+0+0)</f>
        <v>5542</v>
      </c>
      <c r="K12">
        <f>3026+2189+399+(-6+0+0)</f>
        <v>5608</v>
      </c>
      <c r="L12">
        <f>3026+2189+538+(-3+0+0)</f>
        <v>5750</v>
      </c>
      <c r="M12">
        <f>1289+1444+2137+950+590+(-13+0+0+0+0)</f>
        <v>6397</v>
      </c>
    </row>
    <row r="13" spans="1:13" x14ac:dyDescent="0.25">
      <c r="A13" s="3" t="s">
        <v>199</v>
      </c>
      <c r="H13" t="s">
        <v>22</v>
      </c>
      <c r="I13">
        <f>2974+2085+493+(-15+0+0)</f>
        <v>5537</v>
      </c>
      <c r="J13">
        <f>2971+2085+455+(-11+0+0)</f>
        <v>5500</v>
      </c>
      <c r="K13">
        <f>3026+2085+460+(-6+0+0)</f>
        <v>5565</v>
      </c>
      <c r="L13">
        <f>3026+2085+597+(-3+0+0)</f>
        <v>5705</v>
      </c>
      <c r="M13">
        <f>1289+1444+2137+878+586+(-13+0+0+0+0)</f>
        <v>6321</v>
      </c>
    </row>
    <row r="14" spans="1:13" x14ac:dyDescent="0.25">
      <c r="A14" s="3" t="s">
        <v>4</v>
      </c>
      <c r="B14" s="3" t="s">
        <v>5</v>
      </c>
      <c r="C14" s="3" t="s">
        <v>6</v>
      </c>
      <c r="D14" s="3" t="s">
        <v>7</v>
      </c>
      <c r="E14" s="3" t="s">
        <v>8</v>
      </c>
      <c r="F14" s="3" t="s">
        <v>9</v>
      </c>
      <c r="H14" t="s">
        <v>23</v>
      </c>
      <c r="I14">
        <f>2974+2085+498+(-15+0+0)</f>
        <v>5542</v>
      </c>
      <c r="J14">
        <f>2971+2085+460+(-11+0+0)</f>
        <v>5505</v>
      </c>
      <c r="K14">
        <f>3026+2085+466+(-6+0+0)</f>
        <v>5571</v>
      </c>
      <c r="L14">
        <f>3026+2085+600+(-3+0+0)</f>
        <v>5708</v>
      </c>
      <c r="M14">
        <f>1289+1444+2137+878+595+(-13+0+0+0+0)</f>
        <v>6330</v>
      </c>
    </row>
    <row r="15" spans="1:13" x14ac:dyDescent="0.25">
      <c r="A15" t="s">
        <v>155</v>
      </c>
      <c r="B15">
        <v>2</v>
      </c>
      <c r="C15">
        <v>3377</v>
      </c>
      <c r="F15" t="s">
        <v>12</v>
      </c>
      <c r="H15" t="s">
        <v>25</v>
      </c>
      <c r="I15">
        <f>3058+1982+472+(-15+0+0)</f>
        <v>5497</v>
      </c>
      <c r="J15">
        <f>3069+1982+428+(-11+0+0)</f>
        <v>5468</v>
      </c>
      <c r="K15">
        <f>3124+1982+431+(-3+0+0)</f>
        <v>5534</v>
      </c>
      <c r="L15">
        <f>3124+1982+558+(-3+0+0)</f>
        <v>5661</v>
      </c>
      <c r="M15">
        <f>1289+1444+1921+867+677+(-13+0+0+0+0)</f>
        <v>6185</v>
      </c>
    </row>
    <row r="16" spans="1:13" x14ac:dyDescent="0.25">
      <c r="H16" t="s">
        <v>27</v>
      </c>
      <c r="I16">
        <f>3058+1982+447+(-15+0+0)</f>
        <v>5472</v>
      </c>
      <c r="J16">
        <f>3069+1982+405+(-11+0+0)</f>
        <v>5445</v>
      </c>
      <c r="K16">
        <f>3124+1982+407+(-3+0+0)</f>
        <v>5510</v>
      </c>
      <c r="L16">
        <f>3124+1982+531+(-3+0+0)</f>
        <v>5634</v>
      </c>
      <c r="M16">
        <f>1289+1444+1921+867+582+(-13+0+0+0+0)</f>
        <v>6090</v>
      </c>
    </row>
    <row r="17" spans="1:13" x14ac:dyDescent="0.25">
      <c r="A17" s="3" t="s">
        <v>200</v>
      </c>
      <c r="H17" t="s">
        <v>29</v>
      </c>
      <c r="I17">
        <f>3058+1920+476+(-15+0+0)</f>
        <v>5439</v>
      </c>
      <c r="J17">
        <f>3069+1920+438+(-11+0+0)</f>
        <v>5416</v>
      </c>
      <c r="K17">
        <f>3124+1920+434+(-3+0+0)</f>
        <v>5475</v>
      </c>
      <c r="L17">
        <f>3124+1920+545+(-3+0+0)</f>
        <v>5586</v>
      </c>
      <c r="M17">
        <f>1289+1444+1921+785+642+(-13+0+0+0+0)</f>
        <v>6068</v>
      </c>
    </row>
    <row r="18" spans="1:13" x14ac:dyDescent="0.25">
      <c r="A18" s="3" t="s">
        <v>4</v>
      </c>
      <c r="B18" s="3" t="s">
        <v>5</v>
      </c>
      <c r="C18" s="3" t="s">
        <v>6</v>
      </c>
      <c r="D18" s="3" t="s">
        <v>7</v>
      </c>
      <c r="E18" s="3" t="s">
        <v>8</v>
      </c>
      <c r="F18" s="3" t="s">
        <v>9</v>
      </c>
      <c r="H18" t="s">
        <v>31</v>
      </c>
      <c r="I18">
        <f>3058+1920+483+(-15+0+0)</f>
        <v>5446</v>
      </c>
      <c r="J18">
        <f>3069+1920+445+(-11+0+0)</f>
        <v>5423</v>
      </c>
      <c r="K18">
        <f>3124+1920+440+(-3+0+0)</f>
        <v>5481</v>
      </c>
      <c r="L18">
        <f>3124+1920+545+(-3+0+0)</f>
        <v>5586</v>
      </c>
      <c r="M18">
        <f>1289+1444+1921+785+705+(-13+0+0+0+0)</f>
        <v>6131</v>
      </c>
    </row>
    <row r="19" spans="1:13" x14ac:dyDescent="0.25">
      <c r="A19" t="s">
        <v>152</v>
      </c>
      <c r="B19">
        <v>4</v>
      </c>
      <c r="C19">
        <v>3026</v>
      </c>
      <c r="F19" t="s">
        <v>12</v>
      </c>
      <c r="H19" t="s">
        <v>33</v>
      </c>
      <c r="I19">
        <f>3377+867+692+499+(-23+0+0+0)</f>
        <v>5412</v>
      </c>
      <c r="J19">
        <f>3377+867+692+453+(-10+0+0+0)</f>
        <v>5379</v>
      </c>
      <c r="K19">
        <f>3407+867+692+462+(-1+0+0+0)</f>
        <v>5427</v>
      </c>
      <c r="L19">
        <f>3407+867+692+548+(-1+0+0+0)</f>
        <v>5513</v>
      </c>
      <c r="M19">
        <f>1289+1444+2054+650+684+(-13+0+0+0+0)</f>
        <v>6108</v>
      </c>
    </row>
    <row r="20" spans="1:13" x14ac:dyDescent="0.25">
      <c r="A20" t="s">
        <v>154</v>
      </c>
      <c r="B20">
        <v>4</v>
      </c>
      <c r="C20">
        <v>3124</v>
      </c>
      <c r="F20" t="s">
        <v>12</v>
      </c>
      <c r="H20" t="s">
        <v>35</v>
      </c>
      <c r="I20">
        <f>3377+867+692+453+(-23+0+0+0)</f>
        <v>5366</v>
      </c>
      <c r="J20">
        <f>3377+867+692+409+(-10+0+0+0)</f>
        <v>5335</v>
      </c>
      <c r="K20">
        <f>3407+867+692+416+(-1+0+0+0)</f>
        <v>5381</v>
      </c>
      <c r="L20">
        <f>3407+867+692+497+(-1+0+0+0)</f>
        <v>5462</v>
      </c>
      <c r="M20">
        <f>1289+1444+2054+650+617+(-13+0+0+0+0)</f>
        <v>6041</v>
      </c>
    </row>
    <row r="21" spans="1:13" x14ac:dyDescent="0.25">
      <c r="A21" t="s">
        <v>156</v>
      </c>
      <c r="B21">
        <v>4</v>
      </c>
      <c r="C21">
        <v>3407</v>
      </c>
      <c r="F21" t="s">
        <v>12</v>
      </c>
      <c r="H21" t="s">
        <v>37</v>
      </c>
      <c r="I21">
        <f>3377+867+599+495+(-23+0+5+0)</f>
        <v>5320</v>
      </c>
      <c r="J21">
        <f>3377+867+599+453+(-10+0+0+0)</f>
        <v>5286</v>
      </c>
      <c r="K21">
        <f>3407+867+599+458+(-1+0+0+0)</f>
        <v>5330</v>
      </c>
      <c r="L21">
        <f>3407+867+599+528+(-1+0+0+0)</f>
        <v>5400</v>
      </c>
      <c r="M21">
        <f>1289+1444+2054+599+666+(-13+0+0+0+0)</f>
        <v>6039</v>
      </c>
    </row>
    <row r="22" spans="1:13" x14ac:dyDescent="0.25">
      <c r="H22" t="s">
        <v>39</v>
      </c>
      <c r="I22">
        <f>3377+867+599+500+(-23+0+5+0)</f>
        <v>5325</v>
      </c>
      <c r="J22">
        <f>3377+867+599+458+(-10+0+0+0)</f>
        <v>5291</v>
      </c>
      <c r="K22">
        <f>3407+867+599+461+(-1+0+0+0)</f>
        <v>5333</v>
      </c>
      <c r="L22">
        <f>3407+867+599+524+(-1+0+0+0)</f>
        <v>5396</v>
      </c>
      <c r="M22">
        <f>1289+1444+2054+599+681+(-13+0+0+0+0)</f>
        <v>6054</v>
      </c>
    </row>
    <row r="23" spans="1:13" x14ac:dyDescent="0.25">
      <c r="A23" s="3" t="s">
        <v>201</v>
      </c>
      <c r="H23" t="s">
        <v>40</v>
      </c>
      <c r="I23">
        <f>3377+1414+494+(-23+17+0)</f>
        <v>5279</v>
      </c>
      <c r="J23">
        <f>3377+1414+462+(-10+6+0)</f>
        <v>5249</v>
      </c>
      <c r="K23">
        <f>3407+1414+467+(-1+0+0)</f>
        <v>5287</v>
      </c>
      <c r="L23">
        <f>3407+1414+522+(-1+0+0)</f>
        <v>5342</v>
      </c>
      <c r="M23">
        <f>1289+1444+2054+599+729+(-13+0+0+0+0)</f>
        <v>6102</v>
      </c>
    </row>
    <row r="24" spans="1:13" x14ac:dyDescent="0.25">
      <c r="A24" s="3" t="s">
        <v>4</v>
      </c>
      <c r="B24" s="3" t="s">
        <v>5</v>
      </c>
      <c r="C24" s="3" t="s">
        <v>6</v>
      </c>
      <c r="D24" s="3" t="s">
        <v>7</v>
      </c>
      <c r="E24" s="3" t="s">
        <v>8</v>
      </c>
      <c r="F24" s="3" t="s">
        <v>9</v>
      </c>
      <c r="H24" t="s">
        <v>42</v>
      </c>
      <c r="I24">
        <f>3377+1414+496+(-23+17+0)</f>
        <v>5281</v>
      </c>
      <c r="J24">
        <f>3377+1414+463+(-10+6+0)</f>
        <v>5250</v>
      </c>
      <c r="K24">
        <f>3407+1414+466+(-1+0+0)</f>
        <v>5286</v>
      </c>
      <c r="L24">
        <f>3407+1414+516+(-1+0+0)</f>
        <v>5336</v>
      </c>
    </row>
    <row r="25" spans="1:13" x14ac:dyDescent="0.25">
      <c r="A25" t="s">
        <v>161</v>
      </c>
      <c r="B25">
        <v>2</v>
      </c>
      <c r="C25">
        <v>2971</v>
      </c>
      <c r="F25" t="s">
        <v>12</v>
      </c>
      <c r="H25" t="s">
        <v>43</v>
      </c>
      <c r="I25">
        <f>1098+3018+578+466+(-3+0+0+0)</f>
        <v>5157</v>
      </c>
      <c r="J25">
        <f>1098+3018+578+469+(-3+0+0+0)</f>
        <v>5160</v>
      </c>
      <c r="K25">
        <f>1098+3018+578+529+(-3+0+0+0)</f>
        <v>5220</v>
      </c>
    </row>
    <row r="26" spans="1:13" x14ac:dyDescent="0.25">
      <c r="A26" t="s">
        <v>162</v>
      </c>
      <c r="B26">
        <v>2</v>
      </c>
      <c r="C26">
        <v>3069</v>
      </c>
      <c r="F26" t="s">
        <v>12</v>
      </c>
      <c r="H26" t="s">
        <v>45</v>
      </c>
      <c r="I26">
        <f>1098+3018+578+435+(-3+0+0+0)</f>
        <v>5126</v>
      </c>
      <c r="J26">
        <f>1098+3018+578+432+(-3+0+0+0)</f>
        <v>5123</v>
      </c>
      <c r="K26">
        <f>1098+3018+578+483+(-3+0+0+0)</f>
        <v>5174</v>
      </c>
    </row>
    <row r="28" spans="1:13" x14ac:dyDescent="0.25">
      <c r="A28" s="3" t="s">
        <v>202</v>
      </c>
    </row>
    <row r="29" spans="1:13" x14ac:dyDescent="0.25">
      <c r="A29" s="3" t="s">
        <v>4</v>
      </c>
      <c r="B29" s="3" t="s">
        <v>5</v>
      </c>
      <c r="C29" s="3" t="s">
        <v>6</v>
      </c>
      <c r="D29" s="3" t="s">
        <v>7</v>
      </c>
      <c r="E29" s="3" t="s">
        <v>8</v>
      </c>
      <c r="F29" s="3" t="s">
        <v>9</v>
      </c>
    </row>
    <row r="30" spans="1:13" x14ac:dyDescent="0.25">
      <c r="A30" t="s">
        <v>158</v>
      </c>
      <c r="B30">
        <v>2</v>
      </c>
      <c r="C30">
        <v>3377</v>
      </c>
      <c r="F30" t="s">
        <v>12</v>
      </c>
    </row>
    <row r="32" spans="1:13" x14ac:dyDescent="0.25">
      <c r="A32" s="3" t="s">
        <v>203</v>
      </c>
    </row>
    <row r="33" spans="1:6" x14ac:dyDescent="0.25">
      <c r="A33" s="3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</row>
    <row r="34" spans="1:6" x14ac:dyDescent="0.25">
      <c r="A34" t="s">
        <v>164</v>
      </c>
      <c r="B34">
        <v>2</v>
      </c>
      <c r="C34">
        <v>2974</v>
      </c>
      <c r="F34" t="s">
        <v>12</v>
      </c>
    </row>
    <row r="35" spans="1:6" x14ac:dyDescent="0.25">
      <c r="A35" t="s">
        <v>165</v>
      </c>
      <c r="B35">
        <v>2</v>
      </c>
      <c r="C35">
        <v>3058</v>
      </c>
      <c r="F35" t="s">
        <v>12</v>
      </c>
    </row>
    <row r="37" spans="1:6" x14ac:dyDescent="0.25">
      <c r="A37" s="3" t="s">
        <v>21</v>
      </c>
    </row>
    <row r="38" spans="1:6" x14ac:dyDescent="0.25">
      <c r="A38" s="3" t="s">
        <v>4</v>
      </c>
      <c r="B38" s="3" t="s">
        <v>5</v>
      </c>
      <c r="C38" s="3" t="s">
        <v>6</v>
      </c>
      <c r="D38" s="3" t="s">
        <v>7</v>
      </c>
      <c r="E38" s="3" t="s">
        <v>8</v>
      </c>
      <c r="F38" s="3" t="s">
        <v>9</v>
      </c>
    </row>
    <row r="39" spans="1:6" x14ac:dyDescent="0.25">
      <c r="A39" t="s">
        <v>24</v>
      </c>
      <c r="B39">
        <v>2</v>
      </c>
      <c r="C39">
        <v>435</v>
      </c>
      <c r="F39" t="s">
        <v>12</v>
      </c>
    </row>
    <row r="40" spans="1:6" x14ac:dyDescent="0.25">
      <c r="A40" t="s">
        <v>26</v>
      </c>
      <c r="B40">
        <v>2</v>
      </c>
      <c r="C40">
        <v>453</v>
      </c>
      <c r="F40" t="s">
        <v>12</v>
      </c>
    </row>
    <row r="41" spans="1:6" x14ac:dyDescent="0.25">
      <c r="A41" t="s">
        <v>28</v>
      </c>
      <c r="B41">
        <v>2</v>
      </c>
      <c r="C41">
        <v>466</v>
      </c>
      <c r="F41" t="s">
        <v>12</v>
      </c>
    </row>
    <row r="42" spans="1:6" x14ac:dyDescent="0.25">
      <c r="A42" t="s">
        <v>34</v>
      </c>
      <c r="B42">
        <v>2</v>
      </c>
      <c r="C42">
        <v>494</v>
      </c>
      <c r="F42" t="s">
        <v>12</v>
      </c>
    </row>
    <row r="43" spans="1:6" x14ac:dyDescent="0.25">
      <c r="A43" t="s">
        <v>243</v>
      </c>
      <c r="B43">
        <v>4</v>
      </c>
      <c r="C43">
        <v>495</v>
      </c>
      <c r="F43" t="s">
        <v>12</v>
      </c>
    </row>
    <row r="44" spans="1:6" x14ac:dyDescent="0.25">
      <c r="A44" t="s">
        <v>32</v>
      </c>
      <c r="B44">
        <v>2</v>
      </c>
      <c r="C44">
        <v>500</v>
      </c>
      <c r="F44" t="s">
        <v>12</v>
      </c>
    </row>
    <row r="45" spans="1:6" x14ac:dyDescent="0.25">
      <c r="A45" t="s">
        <v>38</v>
      </c>
      <c r="B45">
        <v>2</v>
      </c>
      <c r="C45">
        <v>578</v>
      </c>
      <c r="F45" t="s">
        <v>12</v>
      </c>
    </row>
    <row r="47" spans="1:6" x14ac:dyDescent="0.25">
      <c r="A47" s="3" t="s">
        <v>41</v>
      </c>
    </row>
    <row r="48" spans="1:6" x14ac:dyDescent="0.25">
      <c r="A48" s="3" t="s">
        <v>4</v>
      </c>
      <c r="B48" s="3" t="s">
        <v>5</v>
      </c>
      <c r="C48" s="3" t="s">
        <v>6</v>
      </c>
      <c r="D48" s="3" t="s">
        <v>7</v>
      </c>
      <c r="E48" s="3" t="s">
        <v>8</v>
      </c>
      <c r="F48" s="3" t="s">
        <v>9</v>
      </c>
    </row>
    <row r="49" spans="1:6" x14ac:dyDescent="0.25">
      <c r="A49" s="5" t="s">
        <v>44</v>
      </c>
      <c r="B49" s="5">
        <v>2</v>
      </c>
      <c r="C49" s="5">
        <v>1414</v>
      </c>
      <c r="F49" t="s">
        <v>12</v>
      </c>
    </row>
    <row r="51" spans="1:6" x14ac:dyDescent="0.25">
      <c r="A51" s="3" t="s">
        <v>46</v>
      </c>
    </row>
    <row r="52" spans="1:6" x14ac:dyDescent="0.25">
      <c r="A52" s="3" t="s">
        <v>4</v>
      </c>
      <c r="B52" s="3" t="s">
        <v>5</v>
      </c>
      <c r="C52" s="3" t="s">
        <v>6</v>
      </c>
      <c r="D52" s="3" t="s">
        <v>7</v>
      </c>
      <c r="E52" s="3" t="s">
        <v>8</v>
      </c>
      <c r="F52" s="3" t="s">
        <v>9</v>
      </c>
    </row>
    <row r="53" spans="1:6" x14ac:dyDescent="0.25">
      <c r="A53" t="s">
        <v>47</v>
      </c>
      <c r="B53">
        <v>2</v>
      </c>
      <c r="C53">
        <v>393</v>
      </c>
      <c r="F53" t="s">
        <v>12</v>
      </c>
    </row>
    <row r="54" spans="1:6" x14ac:dyDescent="0.25">
      <c r="A54" t="s">
        <v>182</v>
      </c>
      <c r="B54">
        <v>2</v>
      </c>
      <c r="C54">
        <v>399</v>
      </c>
      <c r="F54" t="s">
        <v>12</v>
      </c>
    </row>
    <row r="55" spans="1:6" x14ac:dyDescent="0.25">
      <c r="A55" t="s">
        <v>48</v>
      </c>
      <c r="B55">
        <v>2</v>
      </c>
      <c r="C55">
        <v>405</v>
      </c>
      <c r="F55" t="s">
        <v>12</v>
      </c>
    </row>
    <row r="56" spans="1:6" x14ac:dyDescent="0.25">
      <c r="A56" t="s">
        <v>181</v>
      </c>
      <c r="B56">
        <v>2</v>
      </c>
      <c r="C56">
        <v>407</v>
      </c>
      <c r="F56" t="s">
        <v>12</v>
      </c>
    </row>
    <row r="57" spans="1:6" x14ac:dyDescent="0.25">
      <c r="A57" t="s">
        <v>50</v>
      </c>
      <c r="B57">
        <v>2</v>
      </c>
      <c r="C57">
        <v>409</v>
      </c>
      <c r="F57" t="s">
        <v>12</v>
      </c>
    </row>
    <row r="58" spans="1:6" x14ac:dyDescent="0.25">
      <c r="A58" t="s">
        <v>51</v>
      </c>
      <c r="B58">
        <v>2</v>
      </c>
      <c r="C58">
        <v>416</v>
      </c>
      <c r="F58" t="s">
        <v>12</v>
      </c>
    </row>
    <row r="59" spans="1:6" x14ac:dyDescent="0.25">
      <c r="A59" t="s">
        <v>53</v>
      </c>
      <c r="B59">
        <v>2</v>
      </c>
      <c r="C59">
        <v>431</v>
      </c>
      <c r="F59" t="s">
        <v>12</v>
      </c>
    </row>
    <row r="60" spans="1:6" x14ac:dyDescent="0.25">
      <c r="A60" t="s">
        <v>56</v>
      </c>
      <c r="B60">
        <v>2</v>
      </c>
      <c r="C60">
        <v>432</v>
      </c>
      <c r="F60" t="s">
        <v>12</v>
      </c>
    </row>
    <row r="61" spans="1:6" x14ac:dyDescent="0.25">
      <c r="A61" t="s">
        <v>52</v>
      </c>
      <c r="B61">
        <v>2</v>
      </c>
      <c r="C61">
        <v>434</v>
      </c>
      <c r="F61" t="s">
        <v>12</v>
      </c>
    </row>
    <row r="62" spans="1:6" x14ac:dyDescent="0.25">
      <c r="A62" t="s">
        <v>54</v>
      </c>
      <c r="B62">
        <v>2</v>
      </c>
      <c r="C62">
        <v>438</v>
      </c>
      <c r="F62" t="s">
        <v>12</v>
      </c>
    </row>
    <row r="63" spans="1:6" x14ac:dyDescent="0.25">
      <c r="A63" t="s">
        <v>60</v>
      </c>
      <c r="B63">
        <v>2</v>
      </c>
      <c r="C63">
        <v>439</v>
      </c>
      <c r="F63" t="s">
        <v>12</v>
      </c>
    </row>
    <row r="64" spans="1:6" x14ac:dyDescent="0.25">
      <c r="A64" t="s">
        <v>55</v>
      </c>
      <c r="B64">
        <v>2</v>
      </c>
      <c r="C64">
        <v>440</v>
      </c>
      <c r="F64" t="s">
        <v>12</v>
      </c>
    </row>
    <row r="65" spans="1:6" x14ac:dyDescent="0.25">
      <c r="A65" t="s">
        <v>57</v>
      </c>
      <c r="B65">
        <v>2</v>
      </c>
      <c r="C65">
        <v>445</v>
      </c>
      <c r="F65" t="s">
        <v>12</v>
      </c>
    </row>
    <row r="66" spans="1:6" x14ac:dyDescent="0.25">
      <c r="A66" t="s">
        <v>217</v>
      </c>
      <c r="B66">
        <v>4</v>
      </c>
      <c r="C66">
        <v>453</v>
      </c>
      <c r="F66" t="s">
        <v>12</v>
      </c>
    </row>
    <row r="67" spans="1:6" x14ac:dyDescent="0.25">
      <c r="A67" t="s">
        <v>188</v>
      </c>
      <c r="B67">
        <v>2</v>
      </c>
      <c r="C67">
        <v>455</v>
      </c>
      <c r="F67" t="s">
        <v>12</v>
      </c>
    </row>
    <row r="68" spans="1:6" x14ac:dyDescent="0.25">
      <c r="A68" t="s">
        <v>244</v>
      </c>
      <c r="B68">
        <v>4</v>
      </c>
      <c r="C68">
        <v>458</v>
      </c>
      <c r="F68" t="s">
        <v>12</v>
      </c>
    </row>
    <row r="69" spans="1:6" x14ac:dyDescent="0.25">
      <c r="A69" t="s">
        <v>62</v>
      </c>
      <c r="B69">
        <v>2</v>
      </c>
      <c r="C69">
        <v>460</v>
      </c>
      <c r="F69" t="s">
        <v>12</v>
      </c>
    </row>
    <row r="70" spans="1:6" x14ac:dyDescent="0.25">
      <c r="A70" t="s">
        <v>238</v>
      </c>
      <c r="B70">
        <v>2</v>
      </c>
      <c r="C70">
        <v>461</v>
      </c>
      <c r="F70" t="s">
        <v>12</v>
      </c>
    </row>
    <row r="71" spans="1:6" x14ac:dyDescent="0.25">
      <c r="A71" t="s">
        <v>245</v>
      </c>
      <c r="B71">
        <v>4</v>
      </c>
      <c r="C71">
        <v>462</v>
      </c>
      <c r="F71" t="s">
        <v>12</v>
      </c>
    </row>
    <row r="72" spans="1:6" x14ac:dyDescent="0.25">
      <c r="A72" t="s">
        <v>207</v>
      </c>
      <c r="B72">
        <v>2</v>
      </c>
      <c r="C72">
        <v>463</v>
      </c>
      <c r="F72" t="s">
        <v>12</v>
      </c>
    </row>
    <row r="73" spans="1:6" x14ac:dyDescent="0.25">
      <c r="A73" t="s">
        <v>246</v>
      </c>
      <c r="B73">
        <v>4</v>
      </c>
      <c r="C73">
        <v>466</v>
      </c>
      <c r="F73" t="s">
        <v>12</v>
      </c>
    </row>
    <row r="74" spans="1:6" x14ac:dyDescent="0.25">
      <c r="A74" t="s">
        <v>247</v>
      </c>
      <c r="B74">
        <v>2</v>
      </c>
      <c r="C74">
        <v>467</v>
      </c>
      <c r="F74" t="s">
        <v>12</v>
      </c>
    </row>
    <row r="75" spans="1:6" x14ac:dyDescent="0.25">
      <c r="A75" t="s">
        <v>66</v>
      </c>
      <c r="B75">
        <v>2</v>
      </c>
      <c r="C75">
        <v>469</v>
      </c>
      <c r="F75" t="s">
        <v>12</v>
      </c>
    </row>
    <row r="76" spans="1:6" x14ac:dyDescent="0.25">
      <c r="A76" t="s">
        <v>209</v>
      </c>
      <c r="B76">
        <v>2</v>
      </c>
      <c r="C76">
        <v>483</v>
      </c>
      <c r="F76" t="s">
        <v>12</v>
      </c>
    </row>
    <row r="77" spans="1:6" x14ac:dyDescent="0.25">
      <c r="A77" t="s">
        <v>210</v>
      </c>
      <c r="B77">
        <v>2</v>
      </c>
      <c r="C77">
        <v>497</v>
      </c>
      <c r="F77" t="s">
        <v>12</v>
      </c>
    </row>
    <row r="78" spans="1:6" x14ac:dyDescent="0.25">
      <c r="A78" t="s">
        <v>71</v>
      </c>
      <c r="B78">
        <v>2</v>
      </c>
      <c r="C78">
        <v>516</v>
      </c>
      <c r="F78" t="s">
        <v>12</v>
      </c>
    </row>
    <row r="79" spans="1:6" x14ac:dyDescent="0.25">
      <c r="A79" t="s">
        <v>72</v>
      </c>
      <c r="B79">
        <v>2</v>
      </c>
      <c r="C79">
        <v>522</v>
      </c>
      <c r="F79" t="s">
        <v>12</v>
      </c>
    </row>
    <row r="80" spans="1:6" x14ac:dyDescent="0.25">
      <c r="A80" t="s">
        <v>69</v>
      </c>
      <c r="B80">
        <v>2</v>
      </c>
      <c r="C80">
        <v>524</v>
      </c>
      <c r="F80" t="s">
        <v>12</v>
      </c>
    </row>
    <row r="81" spans="1:6" x14ac:dyDescent="0.25">
      <c r="A81" t="s">
        <v>70</v>
      </c>
      <c r="B81">
        <v>2</v>
      </c>
      <c r="C81">
        <v>528</v>
      </c>
      <c r="F81" t="s">
        <v>12</v>
      </c>
    </row>
    <row r="82" spans="1:6" x14ac:dyDescent="0.25">
      <c r="A82" t="s">
        <v>194</v>
      </c>
      <c r="B82">
        <v>2</v>
      </c>
      <c r="C82">
        <v>529</v>
      </c>
      <c r="F82" t="s">
        <v>12</v>
      </c>
    </row>
    <row r="83" spans="1:6" x14ac:dyDescent="0.25">
      <c r="A83" t="s">
        <v>73</v>
      </c>
      <c r="B83">
        <v>2</v>
      </c>
      <c r="C83">
        <v>531</v>
      </c>
      <c r="F83" t="s">
        <v>12</v>
      </c>
    </row>
    <row r="84" spans="1:6" x14ac:dyDescent="0.25">
      <c r="A84" t="s">
        <v>77</v>
      </c>
      <c r="B84">
        <v>2</v>
      </c>
      <c r="C84">
        <v>538</v>
      </c>
      <c r="F84" t="s">
        <v>12</v>
      </c>
    </row>
    <row r="85" spans="1:6" x14ac:dyDescent="0.25">
      <c r="A85" t="s">
        <v>229</v>
      </c>
      <c r="B85">
        <v>4</v>
      </c>
      <c r="C85">
        <v>545</v>
      </c>
      <c r="F85" t="s">
        <v>12</v>
      </c>
    </row>
    <row r="86" spans="1:6" x14ac:dyDescent="0.25">
      <c r="A86" t="s">
        <v>76</v>
      </c>
      <c r="B86">
        <v>2</v>
      </c>
      <c r="C86">
        <v>548</v>
      </c>
      <c r="F86" t="s">
        <v>12</v>
      </c>
    </row>
    <row r="87" spans="1:6" x14ac:dyDescent="0.25">
      <c r="A87" t="s">
        <v>78</v>
      </c>
      <c r="B87">
        <v>2</v>
      </c>
      <c r="C87">
        <v>558</v>
      </c>
      <c r="F87" t="s">
        <v>12</v>
      </c>
    </row>
    <row r="88" spans="1:6" x14ac:dyDescent="0.25">
      <c r="A88" t="s">
        <v>80</v>
      </c>
      <c r="B88">
        <v>2</v>
      </c>
      <c r="C88">
        <v>576</v>
      </c>
      <c r="F88" t="s">
        <v>12</v>
      </c>
    </row>
    <row r="89" spans="1:6" x14ac:dyDescent="0.25">
      <c r="A89" t="s">
        <v>93</v>
      </c>
      <c r="B89">
        <v>4</v>
      </c>
      <c r="C89">
        <v>578</v>
      </c>
      <c r="F89" t="s">
        <v>12</v>
      </c>
    </row>
    <row r="90" spans="1:6" x14ac:dyDescent="0.25">
      <c r="A90" t="s">
        <v>79</v>
      </c>
      <c r="B90">
        <v>2</v>
      </c>
      <c r="C90">
        <v>582</v>
      </c>
      <c r="F90" t="s">
        <v>12</v>
      </c>
    </row>
    <row r="91" spans="1:6" x14ac:dyDescent="0.25">
      <c r="A91" t="s">
        <v>82</v>
      </c>
      <c r="B91">
        <v>2</v>
      </c>
      <c r="C91">
        <v>586</v>
      </c>
      <c r="F91" t="s">
        <v>12</v>
      </c>
    </row>
    <row r="92" spans="1:6" x14ac:dyDescent="0.25">
      <c r="A92" t="s">
        <v>84</v>
      </c>
      <c r="B92">
        <v>2</v>
      </c>
      <c r="C92">
        <v>590</v>
      </c>
      <c r="F92" t="s">
        <v>12</v>
      </c>
    </row>
    <row r="93" spans="1:6" x14ac:dyDescent="0.25">
      <c r="A93" t="s">
        <v>85</v>
      </c>
      <c r="B93">
        <v>2</v>
      </c>
      <c r="C93">
        <v>595</v>
      </c>
      <c r="F93" t="s">
        <v>12</v>
      </c>
    </row>
    <row r="94" spans="1:6" x14ac:dyDescent="0.25">
      <c r="A94" t="s">
        <v>81</v>
      </c>
      <c r="B94">
        <v>2</v>
      </c>
      <c r="C94">
        <v>597</v>
      </c>
      <c r="F94" t="s">
        <v>12</v>
      </c>
    </row>
    <row r="95" spans="1:6" x14ac:dyDescent="0.25">
      <c r="A95" t="s">
        <v>196</v>
      </c>
      <c r="B95">
        <v>8</v>
      </c>
      <c r="C95">
        <v>599</v>
      </c>
      <c r="F95" t="s">
        <v>12</v>
      </c>
    </row>
    <row r="96" spans="1:6" x14ac:dyDescent="0.25">
      <c r="A96" t="s">
        <v>83</v>
      </c>
      <c r="B96">
        <v>2</v>
      </c>
      <c r="C96">
        <v>600</v>
      </c>
      <c r="F96" t="s">
        <v>12</v>
      </c>
    </row>
    <row r="97" spans="1:6" x14ac:dyDescent="0.25">
      <c r="A97" t="s">
        <v>86</v>
      </c>
      <c r="B97">
        <v>2</v>
      </c>
      <c r="C97">
        <v>617</v>
      </c>
      <c r="F97" t="s">
        <v>12</v>
      </c>
    </row>
    <row r="98" spans="1:6" x14ac:dyDescent="0.25">
      <c r="A98" t="s">
        <v>87</v>
      </c>
      <c r="B98">
        <v>2</v>
      </c>
      <c r="C98">
        <v>642</v>
      </c>
      <c r="F98" t="s">
        <v>12</v>
      </c>
    </row>
    <row r="99" spans="1:6" x14ac:dyDescent="0.25">
      <c r="A99" t="s">
        <v>96</v>
      </c>
      <c r="B99">
        <v>2</v>
      </c>
      <c r="C99">
        <v>650</v>
      </c>
      <c r="F99" t="s">
        <v>12</v>
      </c>
    </row>
    <row r="100" spans="1:6" x14ac:dyDescent="0.25">
      <c r="A100" t="s">
        <v>88</v>
      </c>
      <c r="B100">
        <v>2</v>
      </c>
      <c r="C100">
        <v>666</v>
      </c>
      <c r="F100" t="s">
        <v>12</v>
      </c>
    </row>
    <row r="101" spans="1:6" x14ac:dyDescent="0.25">
      <c r="A101" t="s">
        <v>89</v>
      </c>
      <c r="B101">
        <v>2</v>
      </c>
      <c r="C101">
        <v>677</v>
      </c>
      <c r="F101" t="s">
        <v>12</v>
      </c>
    </row>
    <row r="102" spans="1:6" x14ac:dyDescent="0.25">
      <c r="A102" t="s">
        <v>91</v>
      </c>
      <c r="B102">
        <v>2</v>
      </c>
      <c r="C102">
        <v>681</v>
      </c>
      <c r="F102" t="s">
        <v>12</v>
      </c>
    </row>
    <row r="103" spans="1:6" x14ac:dyDescent="0.25">
      <c r="A103" t="s">
        <v>90</v>
      </c>
      <c r="B103">
        <v>2</v>
      </c>
      <c r="C103">
        <v>684</v>
      </c>
      <c r="F103" t="s">
        <v>12</v>
      </c>
    </row>
    <row r="104" spans="1:6" x14ac:dyDescent="0.25">
      <c r="A104" t="s">
        <v>102</v>
      </c>
      <c r="B104">
        <v>4</v>
      </c>
      <c r="C104">
        <v>692</v>
      </c>
      <c r="F104" t="s">
        <v>12</v>
      </c>
    </row>
    <row r="105" spans="1:6" x14ac:dyDescent="0.25">
      <c r="A105" t="s">
        <v>92</v>
      </c>
      <c r="B105">
        <v>2</v>
      </c>
      <c r="C105">
        <v>705</v>
      </c>
      <c r="F105" t="s">
        <v>12</v>
      </c>
    </row>
    <row r="106" spans="1:6" x14ac:dyDescent="0.25">
      <c r="A106" t="s">
        <v>95</v>
      </c>
      <c r="B106">
        <v>2</v>
      </c>
      <c r="C106">
        <v>729</v>
      </c>
      <c r="F106" t="s">
        <v>12</v>
      </c>
    </row>
    <row r="107" spans="1:6" x14ac:dyDescent="0.25">
      <c r="A107" t="s">
        <v>97</v>
      </c>
      <c r="B107">
        <v>2</v>
      </c>
      <c r="C107">
        <v>768</v>
      </c>
      <c r="F107" t="s">
        <v>12</v>
      </c>
    </row>
    <row r="108" spans="1:6" x14ac:dyDescent="0.25">
      <c r="A108" t="s">
        <v>98</v>
      </c>
      <c r="B108">
        <v>2</v>
      </c>
      <c r="C108">
        <v>785</v>
      </c>
      <c r="F108" t="s">
        <v>12</v>
      </c>
    </row>
    <row r="109" spans="1:6" x14ac:dyDescent="0.25">
      <c r="A109" t="s">
        <v>100</v>
      </c>
      <c r="B109">
        <v>2</v>
      </c>
      <c r="C109">
        <v>867</v>
      </c>
      <c r="F109" t="s">
        <v>12</v>
      </c>
    </row>
    <row r="110" spans="1:6" x14ac:dyDescent="0.25">
      <c r="A110" t="s">
        <v>101</v>
      </c>
      <c r="B110">
        <v>2</v>
      </c>
      <c r="C110">
        <v>878</v>
      </c>
      <c r="F110" t="s">
        <v>12</v>
      </c>
    </row>
    <row r="111" spans="1:6" x14ac:dyDescent="0.25">
      <c r="A111" t="s">
        <v>103</v>
      </c>
      <c r="B111">
        <v>2</v>
      </c>
      <c r="C111">
        <v>950</v>
      </c>
      <c r="F111" t="s">
        <v>12</v>
      </c>
    </row>
    <row r="112" spans="1:6" x14ac:dyDescent="0.25">
      <c r="A112" t="s">
        <v>104</v>
      </c>
      <c r="B112">
        <v>6</v>
      </c>
      <c r="C112">
        <v>1414</v>
      </c>
      <c r="F112" t="s">
        <v>12</v>
      </c>
    </row>
    <row r="114" spans="1:6" x14ac:dyDescent="0.25">
      <c r="A114" s="3" t="s">
        <v>105</v>
      </c>
    </row>
    <row r="115" spans="1:6" x14ac:dyDescent="0.25">
      <c r="A115" s="3" t="s">
        <v>4</v>
      </c>
      <c r="B115" s="3" t="s">
        <v>5</v>
      </c>
      <c r="C115" s="3" t="s">
        <v>6</v>
      </c>
      <c r="D115" s="3" t="s">
        <v>7</v>
      </c>
      <c r="E115" s="3" t="s">
        <v>8</v>
      </c>
      <c r="F115" s="3" t="s">
        <v>9</v>
      </c>
    </row>
    <row r="116" spans="1:6" x14ac:dyDescent="0.25">
      <c r="A116" t="s">
        <v>106</v>
      </c>
      <c r="B116">
        <v>2</v>
      </c>
      <c r="C116">
        <v>499</v>
      </c>
      <c r="F116" t="s">
        <v>12</v>
      </c>
    </row>
    <row r="118" spans="1:6" x14ac:dyDescent="0.25">
      <c r="A118" s="3" t="s">
        <v>107</v>
      </c>
    </row>
    <row r="119" spans="1:6" x14ac:dyDescent="0.25">
      <c r="A119" s="3" t="s">
        <v>4</v>
      </c>
      <c r="B119" s="3" t="s">
        <v>5</v>
      </c>
      <c r="C119" s="3" t="s">
        <v>6</v>
      </c>
      <c r="D119" s="3" t="s">
        <v>7</v>
      </c>
      <c r="E119" s="3" t="s">
        <v>8</v>
      </c>
      <c r="F119" s="3" t="s">
        <v>9</v>
      </c>
    </row>
    <row r="120" spans="1:6" x14ac:dyDescent="0.25">
      <c r="A120" s="5" t="s">
        <v>108</v>
      </c>
      <c r="B120" s="5">
        <v>2</v>
      </c>
      <c r="C120" s="5">
        <v>599</v>
      </c>
      <c r="F120" t="s">
        <v>12</v>
      </c>
    </row>
    <row r="122" spans="1:6" x14ac:dyDescent="0.25">
      <c r="A122" s="3" t="s">
        <v>109</v>
      </c>
    </row>
    <row r="123" spans="1:6" x14ac:dyDescent="0.25">
      <c r="A123" s="3" t="s">
        <v>4</v>
      </c>
      <c r="B123" s="3" t="s">
        <v>5</v>
      </c>
      <c r="C123" s="3" t="s">
        <v>6</v>
      </c>
      <c r="D123" s="3" t="s">
        <v>7</v>
      </c>
      <c r="E123" s="3" t="s">
        <v>8</v>
      </c>
      <c r="F123" s="3" t="s">
        <v>9</v>
      </c>
    </row>
    <row r="124" spans="1:6" x14ac:dyDescent="0.25">
      <c r="A124" t="s">
        <v>110</v>
      </c>
      <c r="B124">
        <v>2</v>
      </c>
      <c r="C124">
        <v>428</v>
      </c>
      <c r="F124" t="s">
        <v>12</v>
      </c>
    </row>
    <row r="125" spans="1:6" x14ac:dyDescent="0.25">
      <c r="A125" t="s">
        <v>111</v>
      </c>
      <c r="B125">
        <v>2</v>
      </c>
      <c r="C125">
        <v>432</v>
      </c>
      <c r="F125" t="s">
        <v>12</v>
      </c>
    </row>
    <row r="126" spans="1:6" x14ac:dyDescent="0.25">
      <c r="A126" t="s">
        <v>112</v>
      </c>
      <c r="B126">
        <v>2</v>
      </c>
      <c r="C126">
        <v>460</v>
      </c>
      <c r="F126" t="s">
        <v>12</v>
      </c>
    </row>
    <row r="127" spans="1:6" x14ac:dyDescent="0.25">
      <c r="A127" t="s">
        <v>114</v>
      </c>
      <c r="B127">
        <v>2</v>
      </c>
      <c r="C127">
        <v>692</v>
      </c>
      <c r="F127" t="s">
        <v>12</v>
      </c>
    </row>
    <row r="128" spans="1:6" x14ac:dyDescent="0.25">
      <c r="A128" t="s">
        <v>113</v>
      </c>
      <c r="B128">
        <v>4</v>
      </c>
      <c r="C128">
        <v>867</v>
      </c>
      <c r="F128" t="s">
        <v>12</v>
      </c>
    </row>
    <row r="130" spans="1:6" x14ac:dyDescent="0.25">
      <c r="A130" s="3" t="s">
        <v>115</v>
      </c>
    </row>
    <row r="131" spans="1:6" x14ac:dyDescent="0.25">
      <c r="A131" s="3" t="s">
        <v>4</v>
      </c>
      <c r="B131" s="3" t="s">
        <v>5</v>
      </c>
      <c r="C131" s="3" t="s">
        <v>6</v>
      </c>
      <c r="D131" s="3" t="s">
        <v>7</v>
      </c>
      <c r="E131" s="3" t="s">
        <v>8</v>
      </c>
      <c r="F131" s="3" t="s">
        <v>9</v>
      </c>
    </row>
    <row r="132" spans="1:6" x14ac:dyDescent="0.25">
      <c r="A132" s="5" t="s">
        <v>116</v>
      </c>
      <c r="B132" s="5">
        <v>4</v>
      </c>
      <c r="C132" s="5">
        <v>1920</v>
      </c>
      <c r="F132" t="s">
        <v>12</v>
      </c>
    </row>
    <row r="133" spans="1:6" x14ac:dyDescent="0.25">
      <c r="A133" s="5" t="s">
        <v>117</v>
      </c>
      <c r="B133" s="5">
        <v>2</v>
      </c>
      <c r="C133" s="5">
        <v>1921</v>
      </c>
      <c r="F133" t="s">
        <v>12</v>
      </c>
    </row>
    <row r="134" spans="1:6" x14ac:dyDescent="0.25">
      <c r="A134" s="5" t="s">
        <v>118</v>
      </c>
      <c r="B134" s="5">
        <v>4</v>
      </c>
      <c r="C134" s="5">
        <v>1982</v>
      </c>
      <c r="F134" t="s">
        <v>12</v>
      </c>
    </row>
    <row r="135" spans="1:6" x14ac:dyDescent="0.25">
      <c r="A135" s="5" t="s">
        <v>119</v>
      </c>
      <c r="B135" s="5">
        <v>2</v>
      </c>
      <c r="C135" s="5">
        <v>2054</v>
      </c>
      <c r="F135" t="s">
        <v>12</v>
      </c>
    </row>
    <row r="136" spans="1:6" x14ac:dyDescent="0.25">
      <c r="A136" s="5" t="s">
        <v>120</v>
      </c>
      <c r="B136" s="5">
        <v>2</v>
      </c>
      <c r="C136" s="5">
        <v>2085</v>
      </c>
      <c r="F136" t="s">
        <v>12</v>
      </c>
    </row>
    <row r="137" spans="1:6" x14ac:dyDescent="0.25">
      <c r="A137" s="5" t="s">
        <v>121</v>
      </c>
      <c r="B137" s="5">
        <v>2</v>
      </c>
      <c r="C137" s="5">
        <v>2137</v>
      </c>
      <c r="F137" t="s">
        <v>12</v>
      </c>
    </row>
    <row r="138" spans="1:6" x14ac:dyDescent="0.25">
      <c r="A138" s="5" t="s">
        <v>122</v>
      </c>
      <c r="B138" s="5">
        <v>2</v>
      </c>
      <c r="C138" s="5">
        <v>2189</v>
      </c>
      <c r="F138" t="s">
        <v>12</v>
      </c>
    </row>
    <row r="140" spans="1:6" x14ac:dyDescent="0.25">
      <c r="A140" s="3" t="s">
        <v>123</v>
      </c>
    </row>
    <row r="141" spans="1:6" x14ac:dyDescent="0.25">
      <c r="A141" s="3" t="s">
        <v>4</v>
      </c>
      <c r="B141" s="3" t="s">
        <v>5</v>
      </c>
      <c r="C141" s="3" t="s">
        <v>6</v>
      </c>
      <c r="D141" s="3" t="s">
        <v>7</v>
      </c>
      <c r="E141" s="3" t="s">
        <v>8</v>
      </c>
      <c r="F141" s="3" t="s">
        <v>9</v>
      </c>
    </row>
    <row r="142" spans="1:6" x14ac:dyDescent="0.25">
      <c r="A142" t="s">
        <v>125</v>
      </c>
      <c r="B142">
        <v>2</v>
      </c>
      <c r="C142">
        <v>433</v>
      </c>
      <c r="F142" t="s">
        <v>12</v>
      </c>
    </row>
    <row r="143" spans="1:6" x14ac:dyDescent="0.25">
      <c r="A143" t="s">
        <v>124</v>
      </c>
      <c r="B143">
        <v>2</v>
      </c>
      <c r="C143">
        <v>447</v>
      </c>
      <c r="F143" t="s">
        <v>12</v>
      </c>
    </row>
    <row r="144" spans="1:6" x14ac:dyDescent="0.25">
      <c r="A144" t="s">
        <v>127</v>
      </c>
      <c r="B144">
        <v>2</v>
      </c>
      <c r="C144">
        <v>472</v>
      </c>
      <c r="F144" t="s">
        <v>12</v>
      </c>
    </row>
    <row r="145" spans="1:6" x14ac:dyDescent="0.25">
      <c r="A145" t="s">
        <v>129</v>
      </c>
      <c r="B145">
        <v>2</v>
      </c>
      <c r="C145">
        <v>473</v>
      </c>
      <c r="F145" t="s">
        <v>12</v>
      </c>
    </row>
    <row r="146" spans="1:6" x14ac:dyDescent="0.25">
      <c r="A146" t="s">
        <v>126</v>
      </c>
      <c r="B146">
        <v>2</v>
      </c>
      <c r="C146">
        <v>476</v>
      </c>
      <c r="F146" t="s">
        <v>12</v>
      </c>
    </row>
    <row r="147" spans="1:6" x14ac:dyDescent="0.25">
      <c r="A147" t="s">
        <v>128</v>
      </c>
      <c r="B147">
        <v>2</v>
      </c>
      <c r="C147">
        <v>483</v>
      </c>
      <c r="F147" t="s">
        <v>12</v>
      </c>
    </row>
    <row r="148" spans="1:6" x14ac:dyDescent="0.25">
      <c r="A148" t="s">
        <v>130</v>
      </c>
      <c r="B148">
        <v>2</v>
      </c>
      <c r="C148">
        <v>493</v>
      </c>
      <c r="F148" t="s">
        <v>12</v>
      </c>
    </row>
    <row r="149" spans="1:6" x14ac:dyDescent="0.25">
      <c r="A149" t="s">
        <v>131</v>
      </c>
      <c r="B149">
        <v>2</v>
      </c>
      <c r="C149">
        <v>498</v>
      </c>
      <c r="F149" t="s">
        <v>12</v>
      </c>
    </row>
    <row r="151" spans="1:6" x14ac:dyDescent="0.25">
      <c r="A151" s="3" t="s">
        <v>132</v>
      </c>
    </row>
    <row r="152" spans="1:6" x14ac:dyDescent="0.25">
      <c r="A152" s="3" t="s">
        <v>4</v>
      </c>
      <c r="B152" s="3" t="s">
        <v>5</v>
      </c>
      <c r="C152" s="3" t="s">
        <v>6</v>
      </c>
      <c r="D152" s="3" t="s">
        <v>7</v>
      </c>
      <c r="E152" s="3" t="s">
        <v>8</v>
      </c>
      <c r="F152" s="3" t="s">
        <v>9</v>
      </c>
    </row>
    <row r="153" spans="1:6" x14ac:dyDescent="0.25">
      <c r="A153" s="5" t="s">
        <v>133</v>
      </c>
      <c r="B153" s="5">
        <v>2</v>
      </c>
      <c r="C153" s="5">
        <v>2085</v>
      </c>
      <c r="F153" t="s">
        <v>12</v>
      </c>
    </row>
    <row r="154" spans="1:6" x14ac:dyDescent="0.25">
      <c r="A154" s="5" t="s">
        <v>134</v>
      </c>
      <c r="B154" s="5">
        <v>2</v>
      </c>
      <c r="C154" s="5">
        <v>2189</v>
      </c>
      <c r="F154" t="s">
        <v>12</v>
      </c>
    </row>
    <row r="156" spans="1:6" x14ac:dyDescent="0.25">
      <c r="A156" s="3" t="s">
        <v>135</v>
      </c>
    </row>
    <row r="157" spans="1:6" x14ac:dyDescent="0.25">
      <c r="A157" s="3" t="s">
        <v>4</v>
      </c>
      <c r="B157" s="3" t="s">
        <v>5</v>
      </c>
      <c r="C157" s="3" t="s">
        <v>6</v>
      </c>
      <c r="D157" s="3" t="s">
        <v>7</v>
      </c>
      <c r="E157" s="3" t="s">
        <v>8</v>
      </c>
      <c r="F157" s="3" t="s">
        <v>9</v>
      </c>
    </row>
    <row r="158" spans="1:6" x14ac:dyDescent="0.25">
      <c r="A158" s="5" t="s">
        <v>136</v>
      </c>
      <c r="B158" s="5">
        <v>2</v>
      </c>
      <c r="C158" s="5">
        <v>692</v>
      </c>
      <c r="F158" t="s">
        <v>12</v>
      </c>
    </row>
    <row r="160" spans="1:6" x14ac:dyDescent="0.25">
      <c r="A160" s="3" t="s">
        <v>137</v>
      </c>
    </row>
    <row r="161" spans="1:6" x14ac:dyDescent="0.25">
      <c r="A161" s="3" t="s">
        <v>4</v>
      </c>
      <c r="B161" s="3" t="s">
        <v>5</v>
      </c>
      <c r="C161" s="3" t="s">
        <v>6</v>
      </c>
      <c r="D161" s="3" t="s">
        <v>7</v>
      </c>
      <c r="E161" s="3" t="s">
        <v>8</v>
      </c>
      <c r="F161" s="3" t="s">
        <v>9</v>
      </c>
    </row>
    <row r="162" spans="1:6" x14ac:dyDescent="0.25">
      <c r="A162" t="s">
        <v>138</v>
      </c>
      <c r="B162">
        <v>2</v>
      </c>
      <c r="C162">
        <v>3018</v>
      </c>
      <c r="F162" t="s">
        <v>12</v>
      </c>
    </row>
    <row r="164" spans="1:6" x14ac:dyDescent="0.25">
      <c r="A164" s="3" t="s">
        <v>139</v>
      </c>
    </row>
    <row r="165" spans="1:6" x14ac:dyDescent="0.25">
      <c r="A165" s="3" t="s">
        <v>4</v>
      </c>
      <c r="B165" s="3" t="s">
        <v>5</v>
      </c>
      <c r="C165" s="3" t="s">
        <v>6</v>
      </c>
      <c r="D165" s="3" t="s">
        <v>7</v>
      </c>
      <c r="E165" s="3" t="s">
        <v>8</v>
      </c>
      <c r="F165" s="3" t="s">
        <v>9</v>
      </c>
    </row>
    <row r="166" spans="1:6" x14ac:dyDescent="0.25">
      <c r="A166" s="5" t="s">
        <v>140</v>
      </c>
      <c r="B166" s="5">
        <v>2</v>
      </c>
      <c r="C166" s="5">
        <v>867</v>
      </c>
      <c r="F166" t="s">
        <v>12</v>
      </c>
    </row>
    <row r="167" spans="1:6" x14ac:dyDescent="0.25">
      <c r="A167" s="5" t="s">
        <v>141</v>
      </c>
      <c r="B167" s="5">
        <v>2</v>
      </c>
      <c r="C167" s="5">
        <v>1920</v>
      </c>
      <c r="F167" t="s">
        <v>12</v>
      </c>
    </row>
    <row r="168" spans="1:6" x14ac:dyDescent="0.25">
      <c r="A168" s="5" t="s">
        <v>142</v>
      </c>
      <c r="B168" s="5">
        <v>2</v>
      </c>
      <c r="C168" s="5">
        <v>1982</v>
      </c>
      <c r="F168" t="s">
        <v>12</v>
      </c>
    </row>
    <row r="169" spans="1:6" x14ac:dyDescent="0.25">
      <c r="A169" s="5" t="s">
        <v>143</v>
      </c>
      <c r="B169" s="5">
        <v>2</v>
      </c>
      <c r="C169" s="5">
        <v>2085</v>
      </c>
      <c r="F169" t="s">
        <v>12</v>
      </c>
    </row>
    <row r="170" spans="1:6" x14ac:dyDescent="0.25">
      <c r="A170" s="5" t="s">
        <v>144</v>
      </c>
      <c r="B170" s="5">
        <v>2</v>
      </c>
      <c r="C170" s="5">
        <v>2189</v>
      </c>
      <c r="F170" t="s">
        <v>12</v>
      </c>
    </row>
    <row r="172" spans="1:6" x14ac:dyDescent="0.25">
      <c r="A172" s="3" t="s">
        <v>145</v>
      </c>
    </row>
    <row r="173" spans="1:6" x14ac:dyDescent="0.25">
      <c r="A173" s="3" t="s">
        <v>4</v>
      </c>
      <c r="B173" s="3" t="s">
        <v>5</v>
      </c>
      <c r="C173" s="3" t="s">
        <v>6</v>
      </c>
      <c r="D173" s="3" t="s">
        <v>7</v>
      </c>
      <c r="E173" s="3" t="s">
        <v>8</v>
      </c>
      <c r="F173" s="3" t="s">
        <v>9</v>
      </c>
    </row>
    <row r="174" spans="1:6" x14ac:dyDescent="0.25">
      <c r="A174" s="5" t="s">
        <v>146</v>
      </c>
      <c r="B174" s="5">
        <v>2</v>
      </c>
      <c r="C174" s="5">
        <v>867</v>
      </c>
      <c r="F174" t="s">
        <v>12</v>
      </c>
    </row>
    <row r="175" spans="1:6" x14ac:dyDescent="0.25">
      <c r="A175" s="5" t="s">
        <v>147</v>
      </c>
      <c r="B175" s="5">
        <v>2</v>
      </c>
      <c r="C175" s="5">
        <v>1920</v>
      </c>
      <c r="F175" t="s">
        <v>12</v>
      </c>
    </row>
    <row r="176" spans="1:6" x14ac:dyDescent="0.25">
      <c r="A176" s="5" t="s">
        <v>148</v>
      </c>
      <c r="B176" s="5">
        <v>2</v>
      </c>
      <c r="C176" s="5">
        <v>1982</v>
      </c>
      <c r="F176" t="s">
        <v>12</v>
      </c>
    </row>
    <row r="177" spans="1:6" x14ac:dyDescent="0.25">
      <c r="A177" s="5" t="s">
        <v>149</v>
      </c>
      <c r="B177" s="5">
        <v>2</v>
      </c>
      <c r="C177" s="5">
        <v>2085</v>
      </c>
      <c r="F177" t="s">
        <v>12</v>
      </c>
    </row>
    <row r="178" spans="1:6" x14ac:dyDescent="0.25">
      <c r="A178" s="5" t="s">
        <v>150</v>
      </c>
      <c r="B178" s="5">
        <v>2</v>
      </c>
      <c r="C178" s="5">
        <v>2189</v>
      </c>
      <c r="F178" t="s">
        <v>12</v>
      </c>
    </row>
    <row r="180" spans="1:6" x14ac:dyDescent="0.25">
      <c r="A180" s="3" t="s">
        <v>166</v>
      </c>
    </row>
    <row r="181" spans="1:6" x14ac:dyDescent="0.25">
      <c r="A181" s="3" t="s">
        <v>4</v>
      </c>
      <c r="B181" s="3" t="s">
        <v>5</v>
      </c>
      <c r="C181" s="3" t="s">
        <v>6</v>
      </c>
      <c r="D181" s="3" t="s">
        <v>7</v>
      </c>
      <c r="E181" s="3" t="s">
        <v>8</v>
      </c>
      <c r="F181" s="3" t="s">
        <v>9</v>
      </c>
    </row>
    <row r="182" spans="1:6" x14ac:dyDescent="0.25">
      <c r="A182" t="s">
        <v>167</v>
      </c>
      <c r="B182">
        <v>2</v>
      </c>
      <c r="C182">
        <v>1098</v>
      </c>
      <c r="F182" t="s">
        <v>12</v>
      </c>
    </row>
    <row r="183" spans="1:6" x14ac:dyDescent="0.25">
      <c r="A183" t="s">
        <v>168</v>
      </c>
      <c r="B183">
        <v>2</v>
      </c>
      <c r="C183">
        <v>1444</v>
      </c>
      <c r="F183" t="s">
        <v>12</v>
      </c>
    </row>
    <row r="185" spans="1:6" x14ac:dyDescent="0.25">
      <c r="A185" s="6" t="s">
        <v>169</v>
      </c>
    </row>
    <row r="187" spans="1:6" x14ac:dyDescent="0.25">
      <c r="A187" s="6" t="s">
        <v>170</v>
      </c>
      <c r="B187" s="6"/>
      <c r="C187" s="6"/>
    </row>
    <row r="188" spans="1:6" x14ac:dyDescent="0.25">
      <c r="A188" s="6" t="s">
        <v>4</v>
      </c>
      <c r="B188" s="6" t="s">
        <v>5</v>
      </c>
      <c r="C188" s="6" t="s">
        <v>6</v>
      </c>
    </row>
    <row r="189" spans="1:6" x14ac:dyDescent="0.25">
      <c r="A189" t="s">
        <v>171</v>
      </c>
      <c r="B189">
        <v>2</v>
      </c>
      <c r="C189">
        <v>1150</v>
      </c>
    </row>
    <row r="190" spans="1:6" x14ac:dyDescent="0.25">
      <c r="A190" t="s">
        <v>172</v>
      </c>
    </row>
    <row r="191" spans="1:6" x14ac:dyDescent="0.25">
      <c r="A191" s="7"/>
      <c r="B191" s="7"/>
      <c r="C191" s="7"/>
    </row>
    <row r="192" spans="1:6" x14ac:dyDescent="0.25">
      <c r="A192" s="8" t="s">
        <v>173</v>
      </c>
      <c r="B192" s="6"/>
      <c r="C192" s="6"/>
    </row>
    <row r="193" spans="1:3" x14ac:dyDescent="0.25">
      <c r="A193" s="6" t="s">
        <v>4</v>
      </c>
      <c r="B193" s="6" t="s">
        <v>5</v>
      </c>
      <c r="C193" s="6" t="s">
        <v>6</v>
      </c>
    </row>
    <row r="194" spans="1:3" x14ac:dyDescent="0.25">
      <c r="A194" t="s">
        <v>174</v>
      </c>
      <c r="B194">
        <v>2</v>
      </c>
      <c r="C194">
        <v>3890</v>
      </c>
    </row>
    <row r="196" spans="1:3" x14ac:dyDescent="0.25">
      <c r="A196" s="8" t="s">
        <v>175</v>
      </c>
      <c r="B196" s="6"/>
      <c r="C196" s="6"/>
    </row>
    <row r="197" spans="1:3" x14ac:dyDescent="0.25">
      <c r="A197" s="6" t="s">
        <v>4</v>
      </c>
      <c r="B197" s="6" t="s">
        <v>5</v>
      </c>
      <c r="C197" s="6" t="s">
        <v>6</v>
      </c>
    </row>
    <row r="198" spans="1:3" x14ac:dyDescent="0.25">
      <c r="A198" t="s">
        <v>176</v>
      </c>
      <c r="B198">
        <v>2</v>
      </c>
      <c r="C198">
        <v>690</v>
      </c>
    </row>
    <row r="199" spans="1:3" x14ac:dyDescent="0.25">
      <c r="A199" t="s">
        <v>177</v>
      </c>
      <c r="B199">
        <v>2</v>
      </c>
      <c r="C199">
        <v>551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13</vt:lpstr>
      <vt:lpstr>14</vt:lpstr>
      <vt:lpstr>15_SH</vt:lpstr>
      <vt:lpstr>15_UNSH</vt:lpstr>
      <vt:lpstr>16_SH</vt:lpstr>
      <vt:lpstr>16_UNSH</vt:lpstr>
      <vt:lpstr>17</vt:lpstr>
      <vt:lpstr>19</vt:lpstr>
      <vt:lpstr>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Dagault</dc:creator>
  <cp:lastModifiedBy>David Dagault</cp:lastModifiedBy>
  <dcterms:created xsi:type="dcterms:W3CDTF">2023-01-17T10:02:32Z</dcterms:created>
  <dcterms:modified xsi:type="dcterms:W3CDTF">2023-01-17T10:10:52Z</dcterms:modified>
</cp:coreProperties>
</file>